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C:\_Server-Sync\Sync\BERECHNUNGSPROGRAMME\neue Tools\"/>
    </mc:Choice>
  </mc:AlternateContent>
  <workbookProtection workbookAlgorithmName="SHA-512" workbookHashValue="Tun6hCAfEN8UM4PnZx1bkOJT/I4gjQfZZubBDDAbkbRzeQEhrh1sQ25bAPSDq94RJYkTx3pBri81irrQ1SYTiQ==" workbookSaltValue="Tp+0AFlPbQHDls/h7bFbhg==" workbookSpinCount="100000" lockStructure="1"/>
  <bookViews>
    <workbookView xWindow="0" yWindow="0" windowWidth="23040" windowHeight="9396"/>
  </bookViews>
  <sheets>
    <sheet name="Lufterhitzer EC Auslegung" sheetId="3" r:id="rId1"/>
  </sheets>
  <definedNames>
    <definedName name="_xlnm.Print_Area" localSheetId="0">'Lufterhitzer EC Auslegung'!$A$1:$R$51</definedName>
    <definedName name="_xlnm.Print_Titles" localSheetId="0">'Lufterhitzer EC Auslegung'!$1:$13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0" i="3" l="1"/>
  <c r="L41" i="3"/>
  <c r="L42" i="3"/>
  <c r="L43" i="3"/>
  <c r="L39" i="3"/>
  <c r="L34" i="3"/>
  <c r="L35" i="3"/>
  <c r="L36" i="3"/>
  <c r="L37" i="3"/>
  <c r="L33" i="3"/>
  <c r="L28" i="3"/>
  <c r="L29" i="3"/>
  <c r="L30" i="3"/>
  <c r="L31" i="3"/>
  <c r="L27" i="3"/>
  <c r="L13" i="3"/>
  <c r="L22" i="3"/>
  <c r="L23" i="3"/>
  <c r="L24" i="3"/>
  <c r="L25" i="3"/>
  <c r="L21" i="3"/>
  <c r="L16" i="3"/>
  <c r="L17" i="3"/>
  <c r="L18" i="3"/>
  <c r="L19" i="3"/>
  <c r="L15" i="3"/>
  <c r="P43" i="3"/>
  <c r="M43" i="3"/>
  <c r="N43" i="3"/>
  <c r="Q42" i="3"/>
  <c r="P42" i="3"/>
  <c r="M42" i="3"/>
  <c r="N42" i="3"/>
  <c r="Q41" i="3"/>
  <c r="P41" i="3"/>
  <c r="M41" i="3"/>
  <c r="N41" i="3"/>
  <c r="Q40" i="3"/>
  <c r="P40" i="3"/>
  <c r="M40" i="3"/>
  <c r="N40" i="3"/>
  <c r="Q39" i="3"/>
  <c r="P39" i="3"/>
  <c r="M39" i="3"/>
  <c r="N39" i="3"/>
  <c r="P37" i="3"/>
  <c r="M37" i="3"/>
  <c r="N37" i="3"/>
  <c r="Q36" i="3"/>
  <c r="P36" i="3"/>
  <c r="M36" i="3"/>
  <c r="N36" i="3"/>
  <c r="Q35" i="3"/>
  <c r="P35" i="3"/>
  <c r="M35" i="3"/>
  <c r="N35" i="3"/>
  <c r="Q34" i="3"/>
  <c r="P34" i="3"/>
  <c r="M34" i="3"/>
  <c r="N34" i="3"/>
  <c r="Q33" i="3"/>
  <c r="P33" i="3"/>
  <c r="M33" i="3"/>
  <c r="N33" i="3"/>
  <c r="P31" i="3"/>
  <c r="M31" i="3"/>
  <c r="N31" i="3"/>
  <c r="Q30" i="3"/>
  <c r="P30" i="3"/>
  <c r="M30" i="3"/>
  <c r="N30" i="3"/>
  <c r="Q29" i="3"/>
  <c r="P29" i="3"/>
  <c r="M29" i="3"/>
  <c r="N29" i="3"/>
  <c r="Q28" i="3"/>
  <c r="P28" i="3"/>
  <c r="M28" i="3"/>
  <c r="N28" i="3"/>
  <c r="Q27" i="3"/>
  <c r="P27" i="3"/>
  <c r="M27" i="3"/>
  <c r="N27" i="3"/>
  <c r="P25" i="3"/>
  <c r="M25" i="3"/>
  <c r="N25" i="3"/>
  <c r="Q24" i="3"/>
  <c r="P24" i="3"/>
  <c r="M24" i="3"/>
  <c r="N24" i="3"/>
  <c r="Q23" i="3"/>
  <c r="P23" i="3"/>
  <c r="M23" i="3"/>
  <c r="N23" i="3"/>
  <c r="Q22" i="3"/>
  <c r="P22" i="3"/>
  <c r="M22" i="3"/>
  <c r="N22" i="3"/>
  <c r="Q21" i="3"/>
  <c r="P21" i="3"/>
  <c r="M21" i="3"/>
  <c r="N21" i="3"/>
  <c r="P19" i="3"/>
  <c r="M19" i="3"/>
  <c r="N19" i="3"/>
  <c r="Q18" i="3"/>
  <c r="P18" i="3"/>
  <c r="M18" i="3"/>
  <c r="N18" i="3"/>
  <c r="Q17" i="3"/>
  <c r="P17" i="3"/>
  <c r="M17" i="3"/>
  <c r="N17" i="3"/>
  <c r="Q16" i="3"/>
  <c r="P16" i="3"/>
  <c r="M16" i="3"/>
  <c r="N16" i="3"/>
  <c r="Q15" i="3"/>
  <c r="P15" i="3"/>
  <c r="M15" i="3"/>
  <c r="N15" i="3"/>
  <c r="B40" i="3"/>
  <c r="B41" i="3"/>
  <c r="B42" i="3"/>
  <c r="B43" i="3"/>
  <c r="B39" i="3"/>
  <c r="B34" i="3"/>
  <c r="B35" i="3"/>
  <c r="B36" i="3"/>
  <c r="B37" i="3"/>
  <c r="B33" i="3"/>
  <c r="B28" i="3"/>
  <c r="B29" i="3"/>
  <c r="B30" i="3"/>
  <c r="B31" i="3"/>
  <c r="B27" i="3"/>
  <c r="B22" i="3"/>
  <c r="B23" i="3"/>
  <c r="B24" i="3"/>
  <c r="B25" i="3"/>
  <c r="B21" i="3"/>
  <c r="B16" i="3"/>
  <c r="B17" i="3"/>
  <c r="B18" i="3"/>
  <c r="B19" i="3"/>
  <c r="B15" i="3"/>
  <c r="G42" i="3"/>
  <c r="G41" i="3"/>
  <c r="G40" i="3"/>
  <c r="G39" i="3"/>
  <c r="G36" i="3"/>
  <c r="G35" i="3"/>
  <c r="G34" i="3"/>
  <c r="G33" i="3"/>
  <c r="G30" i="3"/>
  <c r="G29" i="3"/>
  <c r="G28" i="3"/>
  <c r="G27" i="3"/>
  <c r="G24" i="3"/>
  <c r="G23" i="3"/>
  <c r="G22" i="3"/>
  <c r="G21" i="3"/>
  <c r="G15" i="3"/>
  <c r="G16" i="3"/>
  <c r="G17" i="3"/>
  <c r="G18" i="3"/>
  <c r="F43" i="3"/>
  <c r="C43" i="3"/>
  <c r="D43" i="3"/>
  <c r="F42" i="3"/>
  <c r="C42" i="3"/>
  <c r="D42" i="3"/>
  <c r="F41" i="3"/>
  <c r="C41" i="3"/>
  <c r="D41" i="3"/>
  <c r="F40" i="3"/>
  <c r="C40" i="3"/>
  <c r="D40" i="3"/>
  <c r="F39" i="3"/>
  <c r="C39" i="3"/>
  <c r="D39" i="3"/>
  <c r="F37" i="3"/>
  <c r="C37" i="3"/>
  <c r="D37" i="3"/>
  <c r="F36" i="3"/>
  <c r="C36" i="3"/>
  <c r="D36" i="3"/>
  <c r="F35" i="3"/>
  <c r="C35" i="3"/>
  <c r="D35" i="3"/>
  <c r="F34" i="3"/>
  <c r="C34" i="3"/>
  <c r="D34" i="3"/>
  <c r="F33" i="3"/>
  <c r="C33" i="3"/>
  <c r="D33" i="3"/>
  <c r="F31" i="3"/>
  <c r="C31" i="3"/>
  <c r="D31" i="3"/>
  <c r="F30" i="3"/>
  <c r="C30" i="3"/>
  <c r="D30" i="3"/>
  <c r="F29" i="3"/>
  <c r="C29" i="3"/>
  <c r="D29" i="3"/>
  <c r="F28" i="3"/>
  <c r="C28" i="3"/>
  <c r="D28" i="3"/>
  <c r="F27" i="3"/>
  <c r="C27" i="3"/>
  <c r="D27" i="3"/>
  <c r="F25" i="3"/>
  <c r="C25" i="3"/>
  <c r="D25" i="3"/>
  <c r="F24" i="3"/>
  <c r="C24" i="3"/>
  <c r="D24" i="3"/>
  <c r="F23" i="3"/>
  <c r="C23" i="3"/>
  <c r="D23" i="3"/>
  <c r="F22" i="3"/>
  <c r="C22" i="3"/>
  <c r="D22" i="3"/>
  <c r="F21" i="3"/>
  <c r="C21" i="3"/>
  <c r="D21" i="3"/>
  <c r="C16" i="3"/>
  <c r="C17" i="3"/>
  <c r="C18" i="3"/>
  <c r="C19" i="3"/>
  <c r="C15" i="3"/>
  <c r="B13" i="3"/>
  <c r="D18" i="3"/>
  <c r="F18" i="3"/>
  <c r="D19" i="3"/>
  <c r="F19" i="3"/>
  <c r="D15" i="3"/>
  <c r="F17" i="3"/>
  <c r="F16" i="3"/>
  <c r="D16" i="3"/>
  <c r="F15" i="3"/>
  <c r="D17" i="3"/>
</calcChain>
</file>

<file path=xl/sharedStrings.xml><?xml version="1.0" encoding="utf-8"?>
<sst xmlns="http://schemas.openxmlformats.org/spreadsheetml/2006/main" count="32" uniqueCount="25">
  <si>
    <t>Vorlauftemp. [°C]</t>
  </si>
  <si>
    <t>Raumtemp. [°C]</t>
  </si>
  <si>
    <t>Regelspannung: [V]</t>
  </si>
  <si>
    <t>Schalldruckpegel* [dB(A)]</t>
  </si>
  <si>
    <t>Schallleistungs-pegel [dB(A)]</t>
  </si>
  <si>
    <t>Luftvolumenstrom [m³/h]</t>
  </si>
  <si>
    <t>Heizmittelstrom [l/h]</t>
  </si>
  <si>
    <t>Heizen:</t>
  </si>
  <si>
    <t>Rücklauftemp. [°C]</t>
  </si>
  <si>
    <t>Eingabefelder</t>
  </si>
  <si>
    <t>Temperaturen</t>
  </si>
  <si>
    <t>Auslegungsrandbedingungen</t>
  </si>
  <si>
    <t>Leistungsaufnahme [W]</t>
  </si>
  <si>
    <t>zug. wassers. Druckverlust [kPa]</t>
  </si>
  <si>
    <t>*im Abstand von 5m nach DIN EN 23740 und DIN EN 23742</t>
  </si>
  <si>
    <t>Lufterhitzer UNIT.421/EC 890x890x551mm</t>
  </si>
  <si>
    <t>AVS Lufterhitzer UNIT.021/EC 410x410x430mm</t>
  </si>
  <si>
    <t>AVS Lufterhitzer UNIT.031/EC 410x410x430mm</t>
  </si>
  <si>
    <t>AVS Lufterhitzer UNIT.131/EC 530x530x480mm</t>
  </si>
  <si>
    <t>AVS Lufterhitzer UNIT.121/EC 530x530x480mm</t>
  </si>
  <si>
    <t>AVS Lufterhitzer UNIT.221/EC 650x650x498mm</t>
  </si>
  <si>
    <t>AVS Lufterhitzer UNIT.231/EC 650x650x498mm</t>
  </si>
  <si>
    <t>AVS Lufterhitzer UNIT.331/EC 770x770x572mm</t>
  </si>
  <si>
    <t>AVS Lufterhitzer UNIT.321/EC 770x770x572mm</t>
  </si>
  <si>
    <t>AVS Lufterhitzer UNIT.431/EC 890x890x551mm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</si>
</sst>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scheme val="minor"/>
    </font>
    <font>
      <i/>
      <sz val="11"/>
      <color theme="7" tint="0.79998168889431442"/>
      <name val="Calibri"/>
      <scheme val="minor"/>
    </font>
    <font>
      <i/>
      <sz val="11"/>
      <name val="Calibri"/>
      <scheme val="minor"/>
    </font>
    <font>
      <i/>
      <sz val="11"/>
      <color theme="0" tint="-0.249977111117893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6"/>
      </right>
      <top/>
      <bottom style="thin">
        <color theme="0" tint="-0.34998626667073579"/>
      </bottom>
      <diagonal/>
    </border>
    <border>
      <left/>
      <right style="thin">
        <color theme="6"/>
      </right>
      <top/>
      <bottom/>
      <diagonal/>
    </border>
    <border>
      <left/>
      <right style="thin">
        <color theme="0" tint="-0.34998626667073579"/>
      </right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 style="thin">
        <color theme="0" tint="-0.34998626667073579"/>
      </left>
      <right/>
      <top/>
      <bottom style="thin">
        <color theme="6"/>
      </bottom>
      <diagonal/>
    </border>
    <border>
      <left style="thin">
        <color theme="6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6"/>
      </left>
      <right style="thin">
        <color theme="0" tint="-0.34998626667073579"/>
      </right>
      <top/>
      <bottom/>
      <diagonal/>
    </border>
    <border>
      <left style="thin">
        <color theme="6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0" tint="-0.34998626667073579"/>
      </right>
      <top/>
      <bottom style="thin">
        <color theme="6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 style="thin">
        <color theme="0" tint="-0.34998626667073579"/>
      </top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0" fontId="0" fillId="3" borderId="0" xfId="0" applyFill="1" applyBorder="1"/>
    <xf numFmtId="0" fontId="1" fillId="3" borderId="2" xfId="0" applyFont="1" applyFill="1" applyBorder="1"/>
    <xf numFmtId="0" fontId="0" fillId="3" borderId="3" xfId="0" applyFill="1" applyBorder="1"/>
    <xf numFmtId="0" fontId="1" fillId="3" borderId="5" xfId="0" applyFont="1" applyFill="1" applyBorder="1"/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0" fillId="3" borderId="8" xfId="0" applyFill="1" applyBorder="1"/>
    <xf numFmtId="0" fontId="1" fillId="3" borderId="0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/>
    <xf numFmtId="49" fontId="8" fillId="4" borderId="9" xfId="0" applyNumberFormat="1" applyFont="1" applyFill="1" applyBorder="1"/>
    <xf numFmtId="0" fontId="9" fillId="4" borderId="1" xfId="0" applyFont="1" applyFill="1" applyBorder="1" applyAlignment="1">
      <alignment horizontal="left"/>
    </xf>
    <xf numFmtId="0" fontId="0" fillId="2" borderId="8" xfId="0" applyFill="1" applyBorder="1"/>
    <xf numFmtId="0" fontId="0" fillId="2" borderId="6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textRotation="90" wrapText="1"/>
    </xf>
    <xf numFmtId="0" fontId="0" fillId="2" borderId="5" xfId="0" applyFill="1" applyBorder="1" applyAlignment="1">
      <alignment horizontal="center" vertical="center"/>
    </xf>
    <xf numFmtId="0" fontId="7" fillId="2" borderId="0" xfId="0" applyFont="1" applyFill="1" applyBorder="1"/>
    <xf numFmtId="0" fontId="0" fillId="4" borderId="1" xfId="0" applyFill="1" applyBorder="1" applyAlignment="1" applyProtection="1">
      <alignment horizontal="center"/>
      <protection locked="0"/>
    </xf>
    <xf numFmtId="0" fontId="1" fillId="3" borderId="3" xfId="0" applyFont="1" applyFill="1" applyBorder="1" applyAlignment="1">
      <alignment horizontal="center" vertical="center" textRotation="90" wrapText="1"/>
    </xf>
    <xf numFmtId="2" fontId="0" fillId="2" borderId="6" xfId="0" applyNumberForma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0" fontId="0" fillId="3" borderId="14" xfId="0" applyFill="1" applyBorder="1"/>
    <xf numFmtId="0" fontId="10" fillId="3" borderId="14" xfId="0" applyFont="1" applyFill="1" applyBorder="1"/>
    <xf numFmtId="0" fontId="0" fillId="3" borderId="13" xfId="0" applyFill="1" applyBorder="1"/>
    <xf numFmtId="164" fontId="0" fillId="2" borderId="5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1" fontId="0" fillId="2" borderId="16" xfId="0" applyNumberFormat="1" applyFill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1" fillId="2" borderId="0" xfId="0" applyFont="1" applyFill="1"/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textRotation="90" wrapText="1"/>
    </xf>
    <xf numFmtId="0" fontId="0" fillId="2" borderId="2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textRotation="90" wrapText="1"/>
    </xf>
    <xf numFmtId="0" fontId="11" fillId="2" borderId="0" xfId="0" applyFont="1" applyFill="1" applyBorder="1"/>
    <xf numFmtId="0" fontId="11" fillId="2" borderId="25" xfId="0" applyFont="1" applyFill="1" applyBorder="1"/>
    <xf numFmtId="0" fontId="11" fillId="2" borderId="0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11" fillId="2" borderId="16" xfId="0" applyFont="1" applyFill="1" applyBorder="1"/>
    <xf numFmtId="0" fontId="1" fillId="3" borderId="27" xfId="0" applyFont="1" applyFill="1" applyBorder="1" applyAlignment="1">
      <alignment horizontal="center" vertical="center" textRotation="90" wrapText="1"/>
    </xf>
    <xf numFmtId="0" fontId="0" fillId="2" borderId="16" xfId="0" applyFill="1" applyBorder="1"/>
    <xf numFmtId="0" fontId="1" fillId="3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28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1" fillId="3" borderId="22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</cellXfs>
  <cellStyles count="2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85"/>
  <sheetViews>
    <sheetView tabSelected="1" zoomScaleNormal="100" zoomScaleSheetLayoutView="40" workbookViewId="0">
      <selection activeCell="E8" sqref="E8"/>
    </sheetView>
  </sheetViews>
  <sheetFormatPr baseColWidth="10" defaultColWidth="11.44140625" defaultRowHeight="14.4" zeroHeight="1" x14ac:dyDescent="0.3"/>
  <cols>
    <col min="1" max="1" width="7" style="1" customWidth="1"/>
    <col min="2" max="2" width="6.109375" style="1" customWidth="1"/>
    <col min="3" max="3" width="7" style="1" customWidth="1"/>
    <col min="4" max="4" width="6.77734375" style="1" hidden="1" customWidth="1"/>
    <col min="5" max="5" width="7" style="1" customWidth="1"/>
    <col min="6" max="6" width="7" style="1" hidden="1" customWidth="1"/>
    <col min="7" max="8" width="7" style="1" customWidth="1"/>
    <col min="9" max="9" width="2.5546875" style="38" customWidth="1"/>
    <col min="10" max="10" width="2.109375" style="38" customWidth="1"/>
    <col min="11" max="11" width="7" style="1" customWidth="1"/>
    <col min="12" max="12" width="6.109375" style="1" customWidth="1"/>
    <col min="13" max="13" width="7" style="1" customWidth="1"/>
    <col min="14" max="14" width="6.77734375" style="1" hidden="1" customWidth="1"/>
    <col min="15" max="15" width="7" style="1" customWidth="1"/>
    <col min="16" max="16" width="7" style="1" hidden="1" customWidth="1"/>
    <col min="17" max="18" width="7" style="1" customWidth="1"/>
    <col min="19" max="16384" width="11.44140625" style="1"/>
  </cols>
  <sheetData>
    <row r="1" spans="1:19" s="2" customFormat="1" x14ac:dyDescent="0.3">
      <c r="A1" s="15"/>
      <c r="I1" s="46"/>
      <c r="J1" s="46"/>
    </row>
    <row r="2" spans="1:19" s="2" customFormat="1" x14ac:dyDescent="0.3">
      <c r="A2" s="17" t="s">
        <v>9</v>
      </c>
      <c r="B2" s="16"/>
      <c r="I2" s="46"/>
      <c r="J2" s="46"/>
    </row>
    <row r="3" spans="1:19" s="2" customFormat="1" x14ac:dyDescent="0.3">
      <c r="A3" s="15"/>
      <c r="I3" s="46"/>
      <c r="J3" s="46"/>
    </row>
    <row r="4" spans="1:19" s="2" customFormat="1" x14ac:dyDescent="0.3">
      <c r="A4" s="22" t="s">
        <v>11</v>
      </c>
      <c r="I4" s="46"/>
      <c r="J4" s="46"/>
    </row>
    <row r="5" spans="1:19" s="2" customFormat="1" ht="6" customHeight="1" x14ac:dyDescent="0.3">
      <c r="A5" s="8"/>
      <c r="B5" s="9"/>
      <c r="C5" s="9"/>
      <c r="D5" s="9"/>
      <c r="E5" s="9"/>
      <c r="F5" s="9"/>
      <c r="G5" s="9"/>
      <c r="H5" s="9"/>
      <c r="I5" s="47"/>
      <c r="J5" s="46"/>
    </row>
    <row r="6" spans="1:19" x14ac:dyDescent="0.3">
      <c r="A6" s="10" t="s">
        <v>10</v>
      </c>
      <c r="B6" s="7"/>
      <c r="C6" s="7"/>
      <c r="D6" s="7"/>
      <c r="E6" s="7"/>
      <c r="F6" s="7"/>
      <c r="G6" s="7"/>
      <c r="H6" s="28"/>
      <c r="K6" s="2"/>
      <c r="L6" s="2"/>
      <c r="M6" s="2"/>
      <c r="N6" s="2"/>
      <c r="O6" s="2"/>
      <c r="P6" s="2"/>
      <c r="Q6" s="2"/>
      <c r="R6" s="2"/>
      <c r="S6" s="2"/>
    </row>
    <row r="7" spans="1:19" x14ac:dyDescent="0.3">
      <c r="A7" s="10" t="s">
        <v>7</v>
      </c>
      <c r="B7" s="7"/>
      <c r="C7" s="7"/>
      <c r="D7" s="7"/>
      <c r="E7" s="7"/>
      <c r="F7" s="7"/>
      <c r="G7" s="7"/>
      <c r="H7" s="29"/>
      <c r="K7" s="2"/>
      <c r="L7" s="2"/>
      <c r="M7" s="2"/>
      <c r="N7" s="2"/>
      <c r="O7" s="2"/>
      <c r="P7" s="2"/>
      <c r="Q7" s="2"/>
      <c r="R7" s="2"/>
      <c r="S7" s="2"/>
    </row>
    <row r="8" spans="1:19" x14ac:dyDescent="0.3">
      <c r="A8" s="58" t="s">
        <v>0</v>
      </c>
      <c r="B8" s="59"/>
      <c r="C8" s="59"/>
      <c r="E8" s="23">
        <v>75</v>
      </c>
      <c r="F8" s="7"/>
      <c r="G8" s="7"/>
      <c r="H8" s="28"/>
      <c r="K8" s="2"/>
      <c r="L8" s="2"/>
      <c r="M8" s="2"/>
      <c r="N8" s="2"/>
      <c r="O8" s="2"/>
      <c r="P8" s="2"/>
      <c r="Q8" s="2"/>
      <c r="R8" s="2"/>
      <c r="S8" s="2"/>
    </row>
    <row r="9" spans="1:19" x14ac:dyDescent="0.3">
      <c r="A9" s="58" t="s">
        <v>8</v>
      </c>
      <c r="B9" s="59"/>
      <c r="C9" s="59"/>
      <c r="E9" s="23">
        <v>65</v>
      </c>
      <c r="F9" s="7"/>
      <c r="G9" s="7"/>
      <c r="H9" s="28"/>
      <c r="K9" s="2"/>
      <c r="L9" s="2"/>
      <c r="M9" s="2"/>
      <c r="N9" s="2"/>
      <c r="O9" s="2"/>
      <c r="P9" s="2"/>
      <c r="Q9" s="2"/>
      <c r="R9" s="2"/>
      <c r="S9" s="2"/>
    </row>
    <row r="10" spans="1:19" x14ac:dyDescent="0.3">
      <c r="A10" s="58" t="s">
        <v>1</v>
      </c>
      <c r="B10" s="59"/>
      <c r="C10" s="59"/>
      <c r="E10" s="23">
        <v>20</v>
      </c>
      <c r="F10" s="7"/>
      <c r="G10" s="7"/>
      <c r="H10" s="28"/>
      <c r="K10" s="2"/>
      <c r="L10" s="2"/>
      <c r="M10" s="2"/>
      <c r="N10" s="2"/>
      <c r="O10" s="2"/>
      <c r="P10" s="2"/>
      <c r="Q10" s="2"/>
      <c r="R10" s="2"/>
      <c r="S10" s="2"/>
    </row>
    <row r="11" spans="1:19" ht="6" customHeight="1" x14ac:dyDescent="0.3">
      <c r="A11" s="11"/>
      <c r="B11" s="12"/>
      <c r="C11" s="12"/>
      <c r="D11" s="12"/>
      <c r="E11" s="13"/>
      <c r="F11" s="13"/>
      <c r="G11" s="13"/>
      <c r="H11" s="30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3">
      <c r="A12" s="18"/>
      <c r="B12" s="18"/>
      <c r="C12" s="18"/>
      <c r="D12" s="18"/>
      <c r="E12" s="18"/>
      <c r="F12" s="18"/>
      <c r="G12" s="18"/>
      <c r="H12" s="18"/>
      <c r="K12" s="18"/>
      <c r="L12" s="18"/>
      <c r="M12" s="18"/>
      <c r="N12" s="18"/>
      <c r="O12" s="18"/>
      <c r="P12" s="18"/>
      <c r="Q12" s="18"/>
      <c r="R12" s="53"/>
      <c r="S12" s="2"/>
    </row>
    <row r="13" spans="1:19" s="44" customFormat="1" ht="95.4" customHeight="1" x14ac:dyDescent="0.3">
      <c r="A13" s="42" t="s">
        <v>2</v>
      </c>
      <c r="B13" s="20" t="str">
        <f>CONCATENATE("Wärmeleistung ",E8,"/",E9,"/",E10," [kW]")</f>
        <v>Wärmeleistung 75/65/20 [kW]</v>
      </c>
      <c r="C13" s="24" t="s">
        <v>6</v>
      </c>
      <c r="D13" s="27" t="s">
        <v>13</v>
      </c>
      <c r="E13" s="20" t="s">
        <v>3</v>
      </c>
      <c r="F13" s="26" t="s">
        <v>4</v>
      </c>
      <c r="G13" s="14" t="s">
        <v>12</v>
      </c>
      <c r="H13" s="45" t="s">
        <v>5</v>
      </c>
      <c r="I13" s="48"/>
      <c r="J13" s="48"/>
      <c r="K13" s="42" t="s">
        <v>2</v>
      </c>
      <c r="L13" s="20" t="str">
        <f>CONCATENATE("Wärmeleistung ",E8,"/",E9,"/",E10," [kW]")</f>
        <v>Wärmeleistung 75/65/20 [kW]</v>
      </c>
      <c r="M13" s="24" t="s">
        <v>6</v>
      </c>
      <c r="N13" s="27" t="s">
        <v>13</v>
      </c>
      <c r="O13" s="20" t="s">
        <v>3</v>
      </c>
      <c r="P13" s="26" t="s">
        <v>4</v>
      </c>
      <c r="Q13" s="14" t="s">
        <v>12</v>
      </c>
      <c r="R13" s="52" t="s">
        <v>5</v>
      </c>
    </row>
    <row r="14" spans="1:19" s="2" customFormat="1" ht="18" customHeight="1" x14ac:dyDescent="0.3">
      <c r="A14" s="60" t="s">
        <v>16</v>
      </c>
      <c r="B14" s="61"/>
      <c r="C14" s="61"/>
      <c r="D14" s="61"/>
      <c r="E14" s="61"/>
      <c r="F14" s="61"/>
      <c r="G14" s="61"/>
      <c r="H14" s="61"/>
      <c r="I14" s="47"/>
      <c r="J14" s="46"/>
      <c r="K14" s="54" t="s">
        <v>17</v>
      </c>
      <c r="L14" s="55"/>
      <c r="M14" s="55"/>
      <c r="N14" s="55"/>
      <c r="O14" s="55"/>
      <c r="P14" s="55"/>
      <c r="Q14" s="55"/>
      <c r="R14" s="57"/>
    </row>
    <row r="15" spans="1:19" s="2" customFormat="1" x14ac:dyDescent="0.3">
      <c r="A15" s="40">
        <v>2</v>
      </c>
      <c r="B15" s="31">
        <f>I15*(($E$8+$E$9)/2-$E$10)/50</f>
        <v>4.5</v>
      </c>
      <c r="C15" s="4">
        <f>B15*1000/(($E$8-$E$9)*1.163)</f>
        <v>386.93035253654341</v>
      </c>
      <c r="D15" s="25">
        <f>0.000115720760310885*C15^1.96267663452922</f>
        <v>13.870678698834357</v>
      </c>
      <c r="E15" s="21">
        <v>22</v>
      </c>
      <c r="F15" s="19">
        <f>E15+8</f>
        <v>30</v>
      </c>
      <c r="G15" s="3">
        <f>G19*0.2</f>
        <v>14.8</v>
      </c>
      <c r="H15" s="19">
        <v>540</v>
      </c>
      <c r="I15" s="38">
        <v>4.5</v>
      </c>
      <c r="J15" s="38">
        <v>5.3</v>
      </c>
      <c r="K15" s="40">
        <v>2</v>
      </c>
      <c r="L15" s="31">
        <f>J15*(($E$8+$E$9)/2-$E$10)/50</f>
        <v>5.3</v>
      </c>
      <c r="M15" s="4">
        <f>L15*1000/(($E$8-$E$9)*1.163)</f>
        <v>455.71797076526224</v>
      </c>
      <c r="N15" s="25">
        <f>0.000115720760310885*M15^1.96267663452922</f>
        <v>19.123707825922537</v>
      </c>
      <c r="O15" s="21">
        <v>23</v>
      </c>
      <c r="P15" s="19">
        <f>O15+8</f>
        <v>31</v>
      </c>
      <c r="Q15" s="3">
        <f>Q19*0.2</f>
        <v>14.8</v>
      </c>
      <c r="R15" s="49">
        <v>450</v>
      </c>
    </row>
    <row r="16" spans="1:19" s="2" customFormat="1" x14ac:dyDescent="0.3">
      <c r="A16" s="40">
        <v>4</v>
      </c>
      <c r="B16" s="31">
        <f>I16*(($E$8+$E$9)/2-$E$10)/50</f>
        <v>5.5</v>
      </c>
      <c r="C16" s="4">
        <f>B16*1000/(($E$8-$E$9)*1.163)</f>
        <v>472.9148753224419</v>
      </c>
      <c r="D16" s="25">
        <f>0.000115720760310885*C16^1.96267663452922</f>
        <v>20.565786616633218</v>
      </c>
      <c r="E16" s="21">
        <v>26</v>
      </c>
      <c r="F16" s="19">
        <f t="shared" ref="F16:F17" si="0">E16+8</f>
        <v>34</v>
      </c>
      <c r="G16" s="3">
        <f>$G19*0.4</f>
        <v>29.6</v>
      </c>
      <c r="H16" s="19">
        <v>770</v>
      </c>
      <c r="I16" s="38">
        <v>5.5</v>
      </c>
      <c r="J16" s="38">
        <v>6.5</v>
      </c>
      <c r="K16" s="40">
        <v>4</v>
      </c>
      <c r="L16" s="31">
        <f t="shared" ref="L16:L19" si="1">J16*(($E$8+$E$9)/2-$E$10)/50</f>
        <v>6.5</v>
      </c>
      <c r="M16" s="4">
        <f>L16*1000/(($E$8-$E$9)*1.163)</f>
        <v>558.89939810834051</v>
      </c>
      <c r="N16" s="25">
        <f>0.000115720760310885*M16^1.96267663452922</f>
        <v>28.545576913623755</v>
      </c>
      <c r="O16" s="21">
        <v>27</v>
      </c>
      <c r="P16" s="19">
        <f t="shared" ref="P16:P19" si="2">O16+8</f>
        <v>35</v>
      </c>
      <c r="Q16" s="3">
        <f>$G19*0.4</f>
        <v>29.6</v>
      </c>
      <c r="R16" s="49">
        <v>660</v>
      </c>
    </row>
    <row r="17" spans="1:18" x14ac:dyDescent="0.3">
      <c r="A17" s="40">
        <v>6</v>
      </c>
      <c r="B17" s="31">
        <f>I17*(($E$8+$E$9)/2-$E$10)/50</f>
        <v>6.4</v>
      </c>
      <c r="C17" s="4">
        <f>B17*1000/(($E$8-$E$9)*1.163)</f>
        <v>550.30094582975062</v>
      </c>
      <c r="D17" s="25">
        <f>0.000115720760310885*C17^1.96267663452922</f>
        <v>27.690026528397798</v>
      </c>
      <c r="E17" s="21">
        <v>33</v>
      </c>
      <c r="F17" s="19">
        <f t="shared" si="0"/>
        <v>41</v>
      </c>
      <c r="G17" s="3">
        <f>G19*0.6</f>
        <v>44.4</v>
      </c>
      <c r="H17" s="19">
        <v>1060</v>
      </c>
      <c r="I17" s="38">
        <v>6.4</v>
      </c>
      <c r="J17" s="38">
        <v>8.1</v>
      </c>
      <c r="K17" s="40">
        <v>6</v>
      </c>
      <c r="L17" s="31">
        <f t="shared" si="1"/>
        <v>8.1</v>
      </c>
      <c r="M17" s="4">
        <f>L17*1000/(($E$8-$E$9)*1.163)</f>
        <v>696.47463456577816</v>
      </c>
      <c r="N17" s="25">
        <f>0.000115720760310885*M17^1.96267663452922</f>
        <v>43.965811445515492</v>
      </c>
      <c r="O17" s="21">
        <v>34</v>
      </c>
      <c r="P17" s="19">
        <f t="shared" si="2"/>
        <v>42</v>
      </c>
      <c r="Q17" s="3">
        <f>Q19*0.6</f>
        <v>44.4</v>
      </c>
      <c r="R17" s="49">
        <v>930</v>
      </c>
    </row>
    <row r="18" spans="1:18" x14ac:dyDescent="0.3">
      <c r="A18" s="40">
        <v>8</v>
      </c>
      <c r="B18" s="31">
        <f>I18*(($E$8+$E$9)/2-$E$10)/50</f>
        <v>7.1</v>
      </c>
      <c r="C18" s="4">
        <f>B18*1000/(($E$8-$E$9)*1.163)</f>
        <v>610.49011177987961</v>
      </c>
      <c r="D18" s="25">
        <f t="shared" ref="D18:D19" si="3">0.000115720760310885*C18^1.96267663452922</f>
        <v>33.946706430088831</v>
      </c>
      <c r="E18" s="21">
        <v>41</v>
      </c>
      <c r="F18" s="19">
        <f t="shared" ref="F18:F19" si="4">E18+8</f>
        <v>49</v>
      </c>
      <c r="G18" s="3">
        <f>G19*0.8</f>
        <v>59.2</v>
      </c>
      <c r="H18" s="19">
        <v>1300</v>
      </c>
      <c r="I18" s="38">
        <v>7.1</v>
      </c>
      <c r="J18" s="38">
        <v>9</v>
      </c>
      <c r="K18" s="40">
        <v>8</v>
      </c>
      <c r="L18" s="31">
        <f t="shared" si="1"/>
        <v>9</v>
      </c>
      <c r="M18" s="4">
        <f>L18*1000/(($E$8-$E$9)*1.163)</f>
        <v>773.86070507308682</v>
      </c>
      <c r="N18" s="25">
        <f t="shared" ref="N18:N19" si="5">0.000115720760310885*M18^1.96267663452922</f>
        <v>54.065752328989547</v>
      </c>
      <c r="O18" s="21">
        <v>42</v>
      </c>
      <c r="P18" s="19">
        <f t="shared" si="2"/>
        <v>50</v>
      </c>
      <c r="Q18" s="3">
        <f>Q19*0.8</f>
        <v>59.2</v>
      </c>
      <c r="R18" s="49">
        <v>1140</v>
      </c>
    </row>
    <row r="19" spans="1:18" x14ac:dyDescent="0.3">
      <c r="A19" s="41">
        <v>10</v>
      </c>
      <c r="B19" s="31">
        <f>I19*(($E$8+$E$9)/2-$E$10)/50</f>
        <v>7.3</v>
      </c>
      <c r="C19" s="4">
        <f>B19*1000/(($E$8-$E$9)*1.163)</f>
        <v>627.68701633705928</v>
      </c>
      <c r="D19" s="25">
        <f t="shared" si="3"/>
        <v>35.848944995729596</v>
      </c>
      <c r="E19" s="21">
        <v>42</v>
      </c>
      <c r="F19" s="19">
        <f t="shared" si="4"/>
        <v>50</v>
      </c>
      <c r="G19" s="3">
        <v>74</v>
      </c>
      <c r="H19" s="19">
        <v>1470</v>
      </c>
      <c r="I19" s="38">
        <v>7.3</v>
      </c>
      <c r="J19" s="38">
        <v>9.6</v>
      </c>
      <c r="K19" s="41">
        <v>10</v>
      </c>
      <c r="L19" s="31">
        <f t="shared" si="1"/>
        <v>9.6</v>
      </c>
      <c r="M19" s="4">
        <f>L19*1000/(($E$8-$E$9)*1.163)</f>
        <v>825.45141874462593</v>
      </c>
      <c r="N19" s="25">
        <f t="shared" si="5"/>
        <v>61.366813300160281</v>
      </c>
      <c r="O19" s="21">
        <v>43</v>
      </c>
      <c r="P19" s="19">
        <f t="shared" si="2"/>
        <v>51</v>
      </c>
      <c r="Q19" s="3">
        <v>74</v>
      </c>
      <c r="R19" s="49">
        <v>1290</v>
      </c>
    </row>
    <row r="20" spans="1:18" x14ac:dyDescent="0.3">
      <c r="A20" s="54" t="s">
        <v>19</v>
      </c>
      <c r="B20" s="55"/>
      <c r="C20" s="55"/>
      <c r="D20" s="55"/>
      <c r="E20" s="55"/>
      <c r="F20" s="55"/>
      <c r="G20" s="55"/>
      <c r="H20" s="56"/>
      <c r="K20" s="54" t="s">
        <v>18</v>
      </c>
      <c r="L20" s="55"/>
      <c r="M20" s="55"/>
      <c r="N20" s="55"/>
      <c r="O20" s="55"/>
      <c r="P20" s="55"/>
      <c r="Q20" s="55"/>
      <c r="R20" s="57"/>
    </row>
    <row r="21" spans="1:18" x14ac:dyDescent="0.3">
      <c r="A21" s="39">
        <v>2</v>
      </c>
      <c r="B21" s="31">
        <f>I21*(($E$8+$E$9)/2-$E$10)/50</f>
        <v>8</v>
      </c>
      <c r="C21" s="4">
        <f>B21*1000/(($E$8-$E$9)*1.163)</f>
        <v>687.87618228718827</v>
      </c>
      <c r="D21" s="25">
        <f>0.000115720760310885*C21^1.96267663452922</f>
        <v>42.906826087816576</v>
      </c>
      <c r="E21" s="21">
        <v>29</v>
      </c>
      <c r="F21" s="19">
        <f>E21+8</f>
        <v>37</v>
      </c>
      <c r="G21" s="3">
        <f>G25*0.2</f>
        <v>15.4</v>
      </c>
      <c r="H21" s="19">
        <v>650</v>
      </c>
      <c r="I21" s="38">
        <v>8</v>
      </c>
      <c r="J21" s="38">
        <v>9.1999999999999993</v>
      </c>
      <c r="K21" s="39">
        <v>2</v>
      </c>
      <c r="L21" s="31">
        <f>J21*(($E$8+$E$9)/2-$E$10)/50</f>
        <v>9.1999999999999993</v>
      </c>
      <c r="M21" s="4">
        <f>L21*1000/(($E$8-$E$9)*1.163)</f>
        <v>791.05760963026648</v>
      </c>
      <c r="N21" s="25">
        <f>0.000115720760310885*M21^1.96267663452922</f>
        <v>56.449048127967963</v>
      </c>
      <c r="O21" s="21">
        <v>30</v>
      </c>
      <c r="P21" s="19">
        <f>O21+8</f>
        <v>38</v>
      </c>
      <c r="Q21" s="3">
        <f>Q25*0.2</f>
        <v>15.4</v>
      </c>
      <c r="R21" s="49">
        <v>590</v>
      </c>
    </row>
    <row r="22" spans="1:18" x14ac:dyDescent="0.3">
      <c r="A22" s="40">
        <v>4</v>
      </c>
      <c r="B22" s="31">
        <f>I22*(($E$8+$E$9)/2-$E$10)/50</f>
        <v>10.7</v>
      </c>
      <c r="C22" s="4">
        <f>B22*1000/(($E$8-$E$9)*1.163)</f>
        <v>920.03439380911425</v>
      </c>
      <c r="D22" s="25">
        <f>0.000115720760310885*C22^1.96267663452922</f>
        <v>75.927703084736777</v>
      </c>
      <c r="E22" s="21">
        <v>33</v>
      </c>
      <c r="F22" s="19">
        <f t="shared" ref="F22:F25" si="6">E22+8</f>
        <v>41</v>
      </c>
      <c r="G22" s="3">
        <f>$G25*0.4</f>
        <v>30.8</v>
      </c>
      <c r="H22" s="19">
        <v>1000</v>
      </c>
      <c r="I22" s="38">
        <v>10.7</v>
      </c>
      <c r="J22" s="38">
        <v>12.2</v>
      </c>
      <c r="K22" s="40">
        <v>4</v>
      </c>
      <c r="L22" s="31">
        <f t="shared" ref="L22:L25" si="7">J22*(($E$8+$E$9)/2-$E$10)/50</f>
        <v>12.2</v>
      </c>
      <c r="M22" s="4">
        <f>L22*1000/(($E$8-$E$9)*1.163)</f>
        <v>1049.0111779879621</v>
      </c>
      <c r="N22" s="25">
        <f>0.000115720760310885*M22^1.96267663452922</f>
        <v>98.225857765678526</v>
      </c>
      <c r="O22" s="21">
        <v>34</v>
      </c>
      <c r="P22" s="19">
        <f t="shared" ref="P22:P25" si="8">O22+8</f>
        <v>42</v>
      </c>
      <c r="Q22" s="3">
        <f>$G25*0.4</f>
        <v>30.8</v>
      </c>
      <c r="R22" s="49">
        <v>830</v>
      </c>
    </row>
    <row r="23" spans="1:18" x14ac:dyDescent="0.3">
      <c r="A23" s="40">
        <v>6</v>
      </c>
      <c r="B23" s="31">
        <f>I23*(($E$8+$E$9)/2-$E$10)/50</f>
        <v>13</v>
      </c>
      <c r="C23" s="4">
        <f>B23*1000/(($E$8-$E$9)*1.163)</f>
        <v>1117.798796216681</v>
      </c>
      <c r="D23" s="25">
        <f>0.000115720760310885*C23^1.96267663452922</f>
        <v>111.26622748674855</v>
      </c>
      <c r="E23" s="21">
        <v>40</v>
      </c>
      <c r="F23" s="19">
        <f t="shared" si="6"/>
        <v>48</v>
      </c>
      <c r="G23" s="3">
        <f>G25*0.6</f>
        <v>46.199999999999996</v>
      </c>
      <c r="H23" s="19">
        <v>1380</v>
      </c>
      <c r="I23" s="38">
        <v>13</v>
      </c>
      <c r="J23" s="38">
        <v>16.7</v>
      </c>
      <c r="K23" s="40">
        <v>6</v>
      </c>
      <c r="L23" s="31">
        <f t="shared" si="7"/>
        <v>16.7</v>
      </c>
      <c r="M23" s="4">
        <f>L23*1000/(($E$8-$E$9)*1.163)</f>
        <v>1435.9415305245054</v>
      </c>
      <c r="N23" s="25">
        <f>0.000115720760310885*M23^1.96267663452922</f>
        <v>181.90717201358967</v>
      </c>
      <c r="O23" s="21">
        <v>41</v>
      </c>
      <c r="P23" s="19">
        <f t="shared" si="8"/>
        <v>49</v>
      </c>
      <c r="Q23" s="3">
        <f>Q25*0.6</f>
        <v>46.199999999999996</v>
      </c>
      <c r="R23" s="49">
        <v>1290</v>
      </c>
    </row>
    <row r="24" spans="1:18" ht="16.95" customHeight="1" x14ac:dyDescent="0.3">
      <c r="A24" s="40">
        <v>8</v>
      </c>
      <c r="B24" s="31">
        <f>I24*(($E$8+$E$9)/2-$E$10)/50</f>
        <v>14.6</v>
      </c>
      <c r="C24" s="4">
        <f>B24*1000/(($E$8-$E$9)*1.163)</f>
        <v>1255.3740326741186</v>
      </c>
      <c r="D24" s="25">
        <f t="shared" ref="D24:D25" si="9">0.000115720760310885*C24^1.96267663452922</f>
        <v>139.73362251967973</v>
      </c>
      <c r="E24" s="21">
        <v>48</v>
      </c>
      <c r="F24" s="19">
        <f t="shared" si="6"/>
        <v>56</v>
      </c>
      <c r="G24" s="3">
        <f>G25*0.8</f>
        <v>61.6</v>
      </c>
      <c r="H24" s="19">
        <v>1750</v>
      </c>
      <c r="I24" s="38">
        <v>14.6</v>
      </c>
      <c r="J24" s="38">
        <v>19.3</v>
      </c>
      <c r="K24" s="40">
        <v>8</v>
      </c>
      <c r="L24" s="31">
        <f t="shared" si="7"/>
        <v>19.3</v>
      </c>
      <c r="M24" s="4">
        <f>L24*1000/(($E$8-$E$9)*1.163)</f>
        <v>1659.5012897678416</v>
      </c>
      <c r="N24" s="25">
        <f t="shared" ref="N24:N25" si="10">0.000115720760310885*M24^1.96267663452922</f>
        <v>241.64959210045987</v>
      </c>
      <c r="O24" s="21">
        <v>49</v>
      </c>
      <c r="P24" s="19">
        <f t="shared" si="8"/>
        <v>57</v>
      </c>
      <c r="Q24" s="3">
        <f>Q25*0.8</f>
        <v>61.6</v>
      </c>
      <c r="R24" s="49">
        <v>1740</v>
      </c>
    </row>
    <row r="25" spans="1:18" x14ac:dyDescent="0.3">
      <c r="A25" s="40">
        <v>10</v>
      </c>
      <c r="B25" s="31">
        <f>I25*(($E$8+$E$9)/2-$E$10)/50</f>
        <v>15.7</v>
      </c>
      <c r="C25" s="4">
        <f>B25*1000/(($E$8-$E$9)*1.163)</f>
        <v>1349.957007738607</v>
      </c>
      <c r="D25" s="25">
        <f t="shared" si="9"/>
        <v>161.14509049747673</v>
      </c>
      <c r="E25" s="21">
        <v>52</v>
      </c>
      <c r="F25" s="19">
        <f t="shared" si="6"/>
        <v>60</v>
      </c>
      <c r="G25" s="3">
        <v>77</v>
      </c>
      <c r="H25" s="19">
        <v>2160</v>
      </c>
      <c r="I25" s="38">
        <v>15.7</v>
      </c>
      <c r="J25" s="38">
        <v>20.100000000000001</v>
      </c>
      <c r="K25" s="40">
        <v>10</v>
      </c>
      <c r="L25" s="31">
        <f t="shared" si="7"/>
        <v>20.100000000000001</v>
      </c>
      <c r="M25" s="4">
        <f>L25*1000/(($E$8-$E$9)*1.163)</f>
        <v>1728.2889079965605</v>
      </c>
      <c r="N25" s="25">
        <f t="shared" si="10"/>
        <v>261.70090576591178</v>
      </c>
      <c r="O25" s="21">
        <v>53</v>
      </c>
      <c r="P25" s="19">
        <f t="shared" si="8"/>
        <v>61</v>
      </c>
      <c r="Q25" s="3">
        <v>77</v>
      </c>
      <c r="R25" s="49">
        <v>1990</v>
      </c>
    </row>
    <row r="26" spans="1:18" x14ac:dyDescent="0.3">
      <c r="A26" s="54" t="s">
        <v>20</v>
      </c>
      <c r="B26" s="55"/>
      <c r="C26" s="55"/>
      <c r="D26" s="55"/>
      <c r="E26" s="55"/>
      <c r="F26" s="55"/>
      <c r="G26" s="55"/>
      <c r="H26" s="56"/>
      <c r="K26" s="62" t="s">
        <v>21</v>
      </c>
      <c r="L26" s="62"/>
      <c r="M26" s="62"/>
      <c r="N26" s="62"/>
      <c r="O26" s="62"/>
      <c r="P26" s="62"/>
      <c r="Q26" s="62"/>
      <c r="R26" s="62"/>
    </row>
    <row r="27" spans="1:18" x14ac:dyDescent="0.3">
      <c r="A27" s="39">
        <v>2</v>
      </c>
      <c r="B27" s="31">
        <f>I27*(($E$8+$E$9)/2-$E$10)/50</f>
        <v>18</v>
      </c>
      <c r="C27" s="4">
        <f>B27*1000/(($E$8-$E$9)*1.163)</f>
        <v>1547.7214101461736</v>
      </c>
      <c r="D27" s="25">
        <f>0.000115720760310885*C27^1.96267663452922</f>
        <v>210.73990958678044</v>
      </c>
      <c r="E27" s="21">
        <v>26</v>
      </c>
      <c r="F27" s="19">
        <f>E27+8</f>
        <v>34</v>
      </c>
      <c r="G27" s="3">
        <f>G31*0.2</f>
        <v>66</v>
      </c>
      <c r="H27" s="19">
        <v>1580</v>
      </c>
      <c r="I27" s="38">
        <v>18</v>
      </c>
      <c r="J27" s="38">
        <v>21.2</v>
      </c>
      <c r="K27" s="39">
        <v>2</v>
      </c>
      <c r="L27" s="31">
        <f>J27*(($E$8+$E$9)/2-$E$10)/50</f>
        <v>21.2</v>
      </c>
      <c r="M27" s="4">
        <f>L27*1000/(($E$8-$E$9)*1.163)</f>
        <v>1822.8718830610489</v>
      </c>
      <c r="N27" s="25">
        <f>0.000115720760310885*M27^1.96267663452922</f>
        <v>290.55019914329</v>
      </c>
      <c r="O27" s="21">
        <v>28</v>
      </c>
      <c r="P27" s="19">
        <f>O27+8</f>
        <v>36</v>
      </c>
      <c r="Q27" s="3">
        <f>Q31*0.2</f>
        <v>66</v>
      </c>
      <c r="R27" s="49">
        <v>1480</v>
      </c>
    </row>
    <row r="28" spans="1:18" x14ac:dyDescent="0.3">
      <c r="A28" s="40">
        <v>4</v>
      </c>
      <c r="B28" s="31">
        <f>I28*(($E$8+$E$9)/2-$E$10)/50</f>
        <v>21.7</v>
      </c>
      <c r="C28" s="4">
        <f>B28*1000/(($E$8-$E$9)*1.163)</f>
        <v>1865.8641444539981</v>
      </c>
      <c r="D28" s="25">
        <f>0.000115720760310885*C28^1.96267663452922</f>
        <v>304.15227291415414</v>
      </c>
      <c r="E28" s="21">
        <v>31</v>
      </c>
      <c r="F28" s="19">
        <f t="shared" ref="F28:F31" si="11">E28+8</f>
        <v>39</v>
      </c>
      <c r="G28" s="3">
        <f>$G31*0.4</f>
        <v>132</v>
      </c>
      <c r="H28" s="19">
        <v>2320</v>
      </c>
      <c r="I28" s="38">
        <v>21.7</v>
      </c>
      <c r="J28" s="38">
        <v>25.9</v>
      </c>
      <c r="K28" s="40">
        <v>4</v>
      </c>
      <c r="L28" s="31">
        <f t="shared" ref="L28:L31" si="12">J28*(($E$8+$E$9)/2-$E$10)/50</f>
        <v>25.9</v>
      </c>
      <c r="M28" s="4">
        <f>L28*1000/(($E$8-$E$9)*1.163)</f>
        <v>2226.9991401547718</v>
      </c>
      <c r="N28" s="25">
        <f>0.000115720760310885*M28^1.96267663452922</f>
        <v>430.43065922840782</v>
      </c>
      <c r="O28" s="21">
        <v>33</v>
      </c>
      <c r="P28" s="19">
        <f t="shared" ref="P28:P31" si="13">O28+8</f>
        <v>41</v>
      </c>
      <c r="Q28" s="3">
        <f>$G31*0.4</f>
        <v>132</v>
      </c>
      <c r="R28" s="49">
        <v>2100</v>
      </c>
    </row>
    <row r="29" spans="1:18" x14ac:dyDescent="0.3">
      <c r="A29" s="40">
        <v>6</v>
      </c>
      <c r="B29" s="31">
        <f>I29*(($E$8+$E$9)/2-$E$10)/50</f>
        <v>26.4</v>
      </c>
      <c r="C29" s="4">
        <f>B29*1000/(($E$8-$E$9)*1.163)</f>
        <v>2269.9914015477211</v>
      </c>
      <c r="D29" s="25">
        <f>0.000115720760310885*C29^1.96267663452922</f>
        <v>446.89097535379108</v>
      </c>
      <c r="E29" s="21">
        <v>38</v>
      </c>
      <c r="F29" s="19">
        <f t="shared" si="11"/>
        <v>46</v>
      </c>
      <c r="G29" s="3">
        <f>G31*0.6</f>
        <v>198</v>
      </c>
      <c r="H29" s="19">
        <v>3400</v>
      </c>
      <c r="I29" s="38">
        <v>26.4</v>
      </c>
      <c r="J29" s="38">
        <v>31.1</v>
      </c>
      <c r="K29" s="40">
        <v>6</v>
      </c>
      <c r="L29" s="31">
        <f t="shared" si="12"/>
        <v>31.1</v>
      </c>
      <c r="M29" s="4">
        <f>L29*1000/(($E$8-$E$9)*1.163)</f>
        <v>2674.1186586414442</v>
      </c>
      <c r="N29" s="25">
        <f>0.000115720760310885*M29^1.96267663452922</f>
        <v>616.39443646525115</v>
      </c>
      <c r="O29" s="21">
        <v>40</v>
      </c>
      <c r="P29" s="19">
        <f t="shared" si="13"/>
        <v>48</v>
      </c>
      <c r="Q29" s="3">
        <f>Q31*0.6</f>
        <v>198</v>
      </c>
      <c r="R29" s="49">
        <v>2940</v>
      </c>
    </row>
    <row r="30" spans="1:18" x14ac:dyDescent="0.3">
      <c r="A30" s="40">
        <v>8</v>
      </c>
      <c r="B30" s="31">
        <f>I30*(($E$8+$E$9)/2-$E$10)/50</f>
        <v>28.6</v>
      </c>
      <c r="C30" s="4">
        <f>B30*1000/(($E$8-$E$9)*1.163)</f>
        <v>2459.157351676698</v>
      </c>
      <c r="D30" s="25">
        <f t="shared" ref="D30:D31" si="14">0.000115720760310885*C30^1.96267663452922</f>
        <v>522.91169885436909</v>
      </c>
      <c r="E30" s="21">
        <v>45</v>
      </c>
      <c r="F30" s="19">
        <f t="shared" si="11"/>
        <v>53</v>
      </c>
      <c r="G30" s="3">
        <f>G31*0.8</f>
        <v>264</v>
      </c>
      <c r="H30" s="19">
        <v>4050</v>
      </c>
      <c r="I30" s="38">
        <v>28.6</v>
      </c>
      <c r="J30" s="38">
        <v>34.6</v>
      </c>
      <c r="K30" s="40">
        <v>8</v>
      </c>
      <c r="L30" s="31">
        <f t="shared" si="12"/>
        <v>34.6</v>
      </c>
      <c r="M30" s="4">
        <f>L30*1000/(($E$8-$E$9)*1.163)</f>
        <v>2975.0644883920891</v>
      </c>
      <c r="N30" s="25">
        <f t="shared" ref="N30:N31" si="15">0.000115720760310885*M30^1.96267663452922</f>
        <v>759.90879598383094</v>
      </c>
      <c r="O30" s="21">
        <v>47</v>
      </c>
      <c r="P30" s="19">
        <f t="shared" si="13"/>
        <v>55</v>
      </c>
      <c r="Q30" s="3">
        <f>Q31*0.8</f>
        <v>264</v>
      </c>
      <c r="R30" s="49">
        <v>3710</v>
      </c>
    </row>
    <row r="31" spans="1:18" x14ac:dyDescent="0.3">
      <c r="A31" s="40">
        <v>10</v>
      </c>
      <c r="B31" s="31">
        <f>I31*(($E$8+$E$9)/2-$E$10)/50</f>
        <v>30.4</v>
      </c>
      <c r="C31" s="4">
        <f>B31*1000/(($E$8-$E$9)*1.163)</f>
        <v>2613.9294926913153</v>
      </c>
      <c r="D31" s="25">
        <f t="shared" si="14"/>
        <v>589.4596856575796</v>
      </c>
      <c r="E31" s="21">
        <v>51</v>
      </c>
      <c r="F31" s="19">
        <f t="shared" si="11"/>
        <v>59</v>
      </c>
      <c r="G31" s="3">
        <v>330</v>
      </c>
      <c r="H31" s="19">
        <v>4640</v>
      </c>
      <c r="I31" s="38">
        <v>30.4</v>
      </c>
      <c r="J31" s="38">
        <v>36.700000000000003</v>
      </c>
      <c r="K31" s="40">
        <v>10</v>
      </c>
      <c r="L31" s="31">
        <f t="shared" si="12"/>
        <v>36.700000000000003</v>
      </c>
      <c r="M31" s="4">
        <f>L31*1000/(($E$8-$E$9)*1.163)</f>
        <v>3155.6319862424762</v>
      </c>
      <c r="N31" s="25">
        <f t="shared" si="15"/>
        <v>853.07320069875607</v>
      </c>
      <c r="O31" s="21">
        <v>53</v>
      </c>
      <c r="P31" s="19">
        <f t="shared" si="13"/>
        <v>61</v>
      </c>
      <c r="Q31" s="3">
        <v>330</v>
      </c>
      <c r="R31" s="49">
        <v>4400</v>
      </c>
    </row>
    <row r="32" spans="1:18" x14ac:dyDescent="0.3">
      <c r="A32" s="54" t="s">
        <v>23</v>
      </c>
      <c r="B32" s="55"/>
      <c r="C32" s="55"/>
      <c r="D32" s="55"/>
      <c r="E32" s="55"/>
      <c r="F32" s="55"/>
      <c r="G32" s="55"/>
      <c r="H32" s="56"/>
      <c r="K32" s="54" t="s">
        <v>22</v>
      </c>
      <c r="L32" s="55"/>
      <c r="M32" s="55"/>
      <c r="N32" s="55"/>
      <c r="O32" s="55"/>
      <c r="P32" s="55"/>
      <c r="Q32" s="55"/>
      <c r="R32" s="57"/>
    </row>
    <row r="33" spans="1:19" x14ac:dyDescent="0.3">
      <c r="A33" s="39">
        <v>2</v>
      </c>
      <c r="B33" s="31">
        <f>I33*(($E$8+$E$9)/2-$E$10)/50</f>
        <v>22.5</v>
      </c>
      <c r="C33" s="4">
        <f>B33*1000/(($E$8-$E$9)*1.163)</f>
        <v>1934.6517626827169</v>
      </c>
      <c r="D33" s="25">
        <f>0.000115720760310885*C33^1.96267663452922</f>
        <v>326.55008983573464</v>
      </c>
      <c r="E33" s="21">
        <v>25</v>
      </c>
      <c r="F33" s="19">
        <f>E33+8</f>
        <v>33</v>
      </c>
      <c r="G33" s="3">
        <f>G37*0.2</f>
        <v>75</v>
      </c>
      <c r="H33" s="19">
        <v>1950</v>
      </c>
      <c r="I33" s="38">
        <v>22.5</v>
      </c>
      <c r="J33" s="38">
        <v>24.8</v>
      </c>
      <c r="K33" s="39">
        <v>2</v>
      </c>
      <c r="L33" s="31">
        <f>J33*(($E$8+$E$9)/2-$E$10)/50</f>
        <v>24.8</v>
      </c>
      <c r="M33" s="4">
        <f>L33*1000/(($E$8-$E$9)*1.163)</f>
        <v>2132.4161650902838</v>
      </c>
      <c r="N33" s="25">
        <f>0.000115720760310885*M33^1.96267663452922</f>
        <v>395.28515586259539</v>
      </c>
      <c r="O33" s="21">
        <v>25</v>
      </c>
      <c r="P33" s="19">
        <f>O33+8</f>
        <v>33</v>
      </c>
      <c r="Q33" s="3">
        <f>Q37*0.2</f>
        <v>75</v>
      </c>
      <c r="R33" s="49">
        <v>1700</v>
      </c>
    </row>
    <row r="34" spans="1:19" x14ac:dyDescent="0.3">
      <c r="A34" s="40">
        <v>4</v>
      </c>
      <c r="B34" s="31">
        <f>I34*(($E$8+$E$9)/2-$E$10)/50</f>
        <v>29.1</v>
      </c>
      <c r="C34" s="4">
        <f>B34*1000/(($E$8-$E$9)*1.163)</f>
        <v>2502.1496130696473</v>
      </c>
      <c r="D34" s="25">
        <f>0.000115720760310885*C34^1.96267663452922</f>
        <v>541.00507435779821</v>
      </c>
      <c r="E34" s="21">
        <v>28</v>
      </c>
      <c r="F34" s="19">
        <f t="shared" ref="F34:F37" si="16">E34+8</f>
        <v>36</v>
      </c>
      <c r="G34" s="3">
        <f>$G37*0.4</f>
        <v>150</v>
      </c>
      <c r="H34" s="19">
        <v>3060</v>
      </c>
      <c r="I34" s="38">
        <v>29.1</v>
      </c>
      <c r="J34" s="38">
        <v>27.9</v>
      </c>
      <c r="K34" s="40">
        <v>4</v>
      </c>
      <c r="L34" s="31">
        <f t="shared" ref="L34:L37" si="17">J34*(($E$8+$E$9)/2-$E$10)/50</f>
        <v>27.9</v>
      </c>
      <c r="M34" s="4">
        <f>L34*1000/(($E$8-$E$9)*1.163)</f>
        <v>2398.9681857265691</v>
      </c>
      <c r="N34" s="25">
        <f>0.000115720760310885*M34^1.96267663452922</f>
        <v>498.08832963903376</v>
      </c>
      <c r="O34" s="21">
        <v>29</v>
      </c>
      <c r="P34" s="19">
        <f t="shared" ref="P34:P37" si="18">O34+8</f>
        <v>37</v>
      </c>
      <c r="Q34" s="3">
        <f>$G37*0.4</f>
        <v>150</v>
      </c>
      <c r="R34" s="49">
        <v>2010</v>
      </c>
    </row>
    <row r="35" spans="1:19" x14ac:dyDescent="0.3">
      <c r="A35" s="40">
        <v>6</v>
      </c>
      <c r="B35" s="31">
        <f>I35*(($E$8+$E$9)/2-$E$10)/50</f>
        <v>36</v>
      </c>
      <c r="C35" s="4">
        <f>B35*1000/(($E$8-$E$9)*1.163)</f>
        <v>3095.4428202923473</v>
      </c>
      <c r="D35" s="25">
        <f>0.000115720760310885*C35^1.96267663452922</f>
        <v>821.43145299083278</v>
      </c>
      <c r="E35" s="21">
        <v>33</v>
      </c>
      <c r="F35" s="19">
        <f t="shared" si="16"/>
        <v>41</v>
      </c>
      <c r="G35" s="3">
        <f>G37*0.6</f>
        <v>225</v>
      </c>
      <c r="H35" s="19">
        <v>4580</v>
      </c>
      <c r="I35" s="38">
        <v>36</v>
      </c>
      <c r="J35" s="38">
        <v>35.6</v>
      </c>
      <c r="K35" s="40">
        <v>6</v>
      </c>
      <c r="L35" s="31">
        <f t="shared" si="17"/>
        <v>35.6</v>
      </c>
      <c r="M35" s="4">
        <f>L35*1000/(($E$8-$E$9)*1.163)</f>
        <v>3061.0490111779877</v>
      </c>
      <c r="N35" s="25">
        <f>0.000115720760310885*M35^1.96267663452922</f>
        <v>803.61388935236209</v>
      </c>
      <c r="O35" s="21">
        <v>34</v>
      </c>
      <c r="P35" s="19">
        <f t="shared" si="18"/>
        <v>42</v>
      </c>
      <c r="Q35" s="3">
        <f>Q37*0.6</f>
        <v>225</v>
      </c>
      <c r="R35" s="49">
        <v>2860</v>
      </c>
    </row>
    <row r="36" spans="1:19" x14ac:dyDescent="0.3">
      <c r="A36" s="40">
        <v>8</v>
      </c>
      <c r="B36" s="31">
        <f>I36*(($E$8+$E$9)/2-$E$10)/50</f>
        <v>39.200000000000003</v>
      </c>
      <c r="C36" s="4">
        <f>B36*1000/(($E$8-$E$9)*1.163)</f>
        <v>3370.5932932072224</v>
      </c>
      <c r="D36" s="25">
        <f t="shared" ref="D36:D37" si="19">0.000115720760310885*C36^1.96267663452922</f>
        <v>970.86335603216196</v>
      </c>
      <c r="E36" s="21">
        <v>40</v>
      </c>
      <c r="F36" s="19">
        <f t="shared" si="16"/>
        <v>48</v>
      </c>
      <c r="G36" s="3">
        <f>G37*0.8</f>
        <v>300</v>
      </c>
      <c r="H36" s="19">
        <v>5600</v>
      </c>
      <c r="I36" s="38">
        <v>39.200000000000003</v>
      </c>
      <c r="J36" s="38">
        <v>44.8</v>
      </c>
      <c r="K36" s="40">
        <v>8</v>
      </c>
      <c r="L36" s="31">
        <f t="shared" si="17"/>
        <v>44.8</v>
      </c>
      <c r="M36" s="4">
        <f>L36*1000/(($E$8-$E$9)*1.163)</f>
        <v>3852.1066208082543</v>
      </c>
      <c r="N36" s="25">
        <f t="shared" ref="N36:N37" si="20">0.000115720760310885*M36^1.96267663452922</f>
        <v>1261.7623052212821</v>
      </c>
      <c r="O36" s="21">
        <v>42</v>
      </c>
      <c r="P36" s="19">
        <f t="shared" si="18"/>
        <v>50</v>
      </c>
      <c r="Q36" s="3">
        <f>Q37*0.8</f>
        <v>300</v>
      </c>
      <c r="R36" s="49">
        <v>4130</v>
      </c>
    </row>
    <row r="37" spans="1:19" x14ac:dyDescent="0.3">
      <c r="A37" s="40">
        <v>10</v>
      </c>
      <c r="B37" s="31">
        <f>I37*(($E$8+$E$9)/2-$E$10)/50</f>
        <v>40.200000000000003</v>
      </c>
      <c r="C37" s="4">
        <f>B37*1000/(($E$8-$E$9)*1.163)</f>
        <v>3456.577815993121</v>
      </c>
      <c r="D37" s="25">
        <f t="shared" si="19"/>
        <v>1020.0695050777189</v>
      </c>
      <c r="E37" s="21">
        <v>48</v>
      </c>
      <c r="F37" s="19">
        <f t="shared" si="16"/>
        <v>56</v>
      </c>
      <c r="G37" s="3">
        <v>375</v>
      </c>
      <c r="H37" s="19">
        <v>6030</v>
      </c>
      <c r="I37" s="38">
        <v>40.200000000000003</v>
      </c>
      <c r="J37" s="38">
        <v>51.7</v>
      </c>
      <c r="K37" s="40">
        <v>10</v>
      </c>
      <c r="L37" s="31">
        <f t="shared" si="17"/>
        <v>51.7</v>
      </c>
      <c r="M37" s="4">
        <f>L37*1000/(($E$8-$E$9)*1.163)</f>
        <v>4445.3998280309543</v>
      </c>
      <c r="N37" s="25">
        <f t="shared" si="20"/>
        <v>1671.4008784052464</v>
      </c>
      <c r="O37" s="21">
        <v>50</v>
      </c>
      <c r="P37" s="19">
        <f t="shared" si="18"/>
        <v>58</v>
      </c>
      <c r="Q37" s="3">
        <v>375</v>
      </c>
      <c r="R37" s="49">
        <v>5500</v>
      </c>
    </row>
    <row r="38" spans="1:19" x14ac:dyDescent="0.3">
      <c r="A38" s="54" t="s">
        <v>15</v>
      </c>
      <c r="B38" s="55"/>
      <c r="C38" s="55"/>
      <c r="D38" s="55"/>
      <c r="E38" s="55"/>
      <c r="F38" s="55"/>
      <c r="G38" s="55"/>
      <c r="H38" s="56"/>
      <c r="K38" s="54" t="s">
        <v>24</v>
      </c>
      <c r="L38" s="55"/>
      <c r="M38" s="55"/>
      <c r="N38" s="55"/>
      <c r="O38" s="55"/>
      <c r="P38" s="55"/>
      <c r="Q38" s="55"/>
      <c r="R38" s="57"/>
    </row>
    <row r="39" spans="1:19" x14ac:dyDescent="0.3">
      <c r="A39" s="39">
        <v>2</v>
      </c>
      <c r="B39" s="31">
        <f>I39*(($E$8+$E$9)/2-$E$10)/50</f>
        <v>29.7</v>
      </c>
      <c r="C39" s="4">
        <f>B39*1000/(($E$8-$E$9)*1.163)</f>
        <v>2553.7403267411864</v>
      </c>
      <c r="D39" s="25">
        <f>0.000115720760310885*C39^1.96267663452922</f>
        <v>563.1154525876085</v>
      </c>
      <c r="E39" s="21">
        <v>28</v>
      </c>
      <c r="F39" s="19">
        <f>E39+8</f>
        <v>36</v>
      </c>
      <c r="G39" s="3">
        <f>G43*0.2</f>
        <v>116</v>
      </c>
      <c r="H39" s="19">
        <v>2430</v>
      </c>
      <c r="I39" s="38">
        <v>29.7</v>
      </c>
      <c r="J39" s="38">
        <v>32.299999999999997</v>
      </c>
      <c r="K39" s="39">
        <v>2</v>
      </c>
      <c r="L39" s="31">
        <f>J39*(($E$8+$E$9)/2-$E$10)/50</f>
        <v>32.299999999999997</v>
      </c>
      <c r="M39" s="4">
        <f>L39*1000/(($E$8-$E$9)*1.163)</f>
        <v>2777.3000859845224</v>
      </c>
      <c r="N39" s="25">
        <f>0.000115720760310885*M39^1.96267663452922</f>
        <v>663.94071377443697</v>
      </c>
      <c r="O39" s="21">
        <v>22</v>
      </c>
      <c r="P39" s="19">
        <f>O39+8</f>
        <v>30</v>
      </c>
      <c r="Q39" s="3">
        <f>Q43*0.2</f>
        <v>116</v>
      </c>
      <c r="R39" s="49">
        <v>2040</v>
      </c>
    </row>
    <row r="40" spans="1:19" x14ac:dyDescent="0.3">
      <c r="A40" s="40">
        <v>4</v>
      </c>
      <c r="B40" s="31">
        <f>I40*(($E$8+$E$9)/2-$E$10)/50</f>
        <v>35.1</v>
      </c>
      <c r="C40" s="4">
        <f>B40*1000/(($E$8-$E$9)*1.163)</f>
        <v>3018.0567497850384</v>
      </c>
      <c r="D40" s="25">
        <f>0.000115720760310885*C40^1.96267663452922</f>
        <v>781.61150666072206</v>
      </c>
      <c r="E40" s="21">
        <v>32</v>
      </c>
      <c r="F40" s="19">
        <f t="shared" ref="F40:F43" si="21">E40+8</f>
        <v>40</v>
      </c>
      <c r="G40" s="3">
        <f>$G43*0.4</f>
        <v>232</v>
      </c>
      <c r="H40" s="19">
        <v>3380</v>
      </c>
      <c r="I40" s="38">
        <v>35.1</v>
      </c>
      <c r="J40" s="38">
        <v>41.6</v>
      </c>
      <c r="K40" s="40">
        <v>4</v>
      </c>
      <c r="L40" s="31">
        <f t="shared" ref="L40:L43" si="22">J40*(($E$8+$E$9)/2-$E$10)/50</f>
        <v>41.6</v>
      </c>
      <c r="M40" s="4">
        <f>L40*1000/(($E$8-$E$9)*1.163)</f>
        <v>3576.9561478933788</v>
      </c>
      <c r="N40" s="25">
        <f>0.000115720760310885*M40^1.96267663452922</f>
        <v>1090.9614954325632</v>
      </c>
      <c r="O40" s="21">
        <v>26</v>
      </c>
      <c r="P40" s="19">
        <f t="shared" ref="P40:P43" si="23">O40+8</f>
        <v>34</v>
      </c>
      <c r="Q40" s="3">
        <f>$G43*0.4</f>
        <v>232</v>
      </c>
      <c r="R40" s="49">
        <v>3030</v>
      </c>
    </row>
    <row r="41" spans="1:19" x14ac:dyDescent="0.3">
      <c r="A41" s="40">
        <v>6</v>
      </c>
      <c r="B41" s="31">
        <f>I41*(($E$8+$E$9)/2-$E$10)/50</f>
        <v>44.2</v>
      </c>
      <c r="C41" s="4">
        <f>B41*1000/(($E$8-$E$9)*1.163)</f>
        <v>3800.5159071367152</v>
      </c>
      <c r="D41" s="25">
        <f>0.000115720760310885*C41^1.96267663452922</f>
        <v>1228.8096567111022</v>
      </c>
      <c r="E41" s="21">
        <v>36</v>
      </c>
      <c r="F41" s="19">
        <f t="shared" si="21"/>
        <v>44</v>
      </c>
      <c r="G41" s="3">
        <f>G43*0.6</f>
        <v>348</v>
      </c>
      <c r="H41" s="19">
        <v>5030</v>
      </c>
      <c r="I41" s="38">
        <v>44.2</v>
      </c>
      <c r="J41" s="38">
        <v>53.6</v>
      </c>
      <c r="K41" s="40">
        <v>6</v>
      </c>
      <c r="L41" s="31">
        <f t="shared" si="22"/>
        <v>53.6</v>
      </c>
      <c r="M41" s="4">
        <f>L41*1000/(($E$8-$E$9)*1.163)</f>
        <v>4608.7704213241614</v>
      </c>
      <c r="N41" s="25">
        <f>0.000115720760310885*M41^1.96267663452922</f>
        <v>1794.0894965413884</v>
      </c>
      <c r="O41" s="21">
        <v>33</v>
      </c>
      <c r="P41" s="19">
        <f t="shared" si="23"/>
        <v>41</v>
      </c>
      <c r="Q41" s="3">
        <f>Q43*0.6</f>
        <v>348</v>
      </c>
      <c r="R41" s="49">
        <v>4460</v>
      </c>
    </row>
    <row r="42" spans="1:19" x14ac:dyDescent="0.3">
      <c r="A42" s="40">
        <v>8</v>
      </c>
      <c r="B42" s="31">
        <f>I42*(($E$8+$E$9)/2-$E$10)/50</f>
        <v>53.6</v>
      </c>
      <c r="C42" s="4">
        <f>B42*1000/(($E$8-$E$9)*1.163)</f>
        <v>4608.7704213241614</v>
      </c>
      <c r="D42" s="25">
        <f t="shared" ref="D42:D43" si="24">0.000115720760310885*C42^1.96267663452922</f>
        <v>1794.0894965413884</v>
      </c>
      <c r="E42" s="21">
        <v>42</v>
      </c>
      <c r="F42" s="19">
        <f t="shared" si="21"/>
        <v>50</v>
      </c>
      <c r="G42" s="3">
        <f>G43*0.8</f>
        <v>464</v>
      </c>
      <c r="H42" s="19">
        <v>6760</v>
      </c>
      <c r="I42" s="38">
        <v>53.6</v>
      </c>
      <c r="J42" s="38">
        <v>65.400000000000006</v>
      </c>
      <c r="K42" s="40">
        <v>8</v>
      </c>
      <c r="L42" s="31">
        <f t="shared" si="22"/>
        <v>65.400000000000006</v>
      </c>
      <c r="M42" s="4">
        <f>L42*1000/(($E$8-$E$9)*1.163)</f>
        <v>5623.3877901977648</v>
      </c>
      <c r="N42" s="25">
        <f t="shared" ref="N42:N43" si="25">0.000115720760310885*M42^1.96267663452922</f>
        <v>2651.2140857587292</v>
      </c>
      <c r="O42" s="21">
        <v>41</v>
      </c>
      <c r="P42" s="19">
        <f t="shared" si="23"/>
        <v>49</v>
      </c>
      <c r="Q42" s="3">
        <f>Q43*0.8</f>
        <v>464</v>
      </c>
      <c r="R42" s="49">
        <v>6060</v>
      </c>
    </row>
    <row r="43" spans="1:19" x14ac:dyDescent="0.3">
      <c r="A43" s="43">
        <v>10</v>
      </c>
      <c r="B43" s="33">
        <f>I43*(($E$8+$E$9)/2-$E$10)/50</f>
        <v>65.2</v>
      </c>
      <c r="C43" s="34">
        <f>B43*1000/(($E$8-$E$9)*1.163)</f>
        <v>5606.1908856405844</v>
      </c>
      <c r="D43" s="35">
        <f t="shared" si="24"/>
        <v>2635.3247395157537</v>
      </c>
      <c r="E43" s="36">
        <v>51</v>
      </c>
      <c r="F43" s="37">
        <f t="shared" si="21"/>
        <v>59</v>
      </c>
      <c r="G43" s="32">
        <v>580</v>
      </c>
      <c r="H43" s="37">
        <v>9070</v>
      </c>
      <c r="I43" s="51">
        <v>65.2</v>
      </c>
      <c r="J43" s="51">
        <v>78.599999999999994</v>
      </c>
      <c r="K43" s="43">
        <v>10</v>
      </c>
      <c r="L43" s="33">
        <f t="shared" si="22"/>
        <v>78.599999999999994</v>
      </c>
      <c r="M43" s="34">
        <f>L43*1000/(($E$8-$E$9)*1.163)</f>
        <v>6758.3834909716243</v>
      </c>
      <c r="N43" s="35">
        <f t="shared" si="25"/>
        <v>3803.2451255934038</v>
      </c>
      <c r="O43" s="36">
        <v>42</v>
      </c>
      <c r="P43" s="37">
        <f t="shared" si="23"/>
        <v>50</v>
      </c>
      <c r="Q43" s="32">
        <v>580</v>
      </c>
      <c r="R43" s="50">
        <v>8290</v>
      </c>
    </row>
    <row r="44" spans="1:19" ht="10.199999999999999" customHeight="1" x14ac:dyDescent="0.3">
      <c r="A44" s="5" t="s">
        <v>14</v>
      </c>
      <c r="B44" s="2"/>
      <c r="C44" s="2"/>
      <c r="D44" s="2"/>
      <c r="E44" s="2"/>
      <c r="F44" s="2"/>
      <c r="G44" s="2"/>
      <c r="H44" s="2"/>
      <c r="I44" s="46"/>
      <c r="K44" s="5"/>
      <c r="L44" s="2"/>
      <c r="M44" s="2"/>
      <c r="N44" s="2"/>
      <c r="O44" s="2"/>
      <c r="P44" s="2"/>
      <c r="Q44" s="2"/>
      <c r="R44" s="2"/>
      <c r="S44" s="2"/>
    </row>
    <row r="45" spans="1:19" ht="9.4499999999999993" hidden="1" customHeight="1" x14ac:dyDescent="0.3">
      <c r="A45" s="6"/>
      <c r="B45" s="2"/>
      <c r="C45" s="2"/>
      <c r="D45" s="2"/>
      <c r="E45" s="2"/>
      <c r="F45" s="2"/>
      <c r="G45" s="2"/>
      <c r="H45" s="2"/>
      <c r="I45" s="46"/>
      <c r="K45" s="6"/>
      <c r="L45" s="2"/>
      <c r="M45" s="2"/>
      <c r="N45" s="2"/>
      <c r="O45" s="2"/>
      <c r="P45" s="2"/>
      <c r="Q45" s="2"/>
      <c r="R45" s="2"/>
    </row>
    <row r="46" spans="1:19" s="2" customFormat="1" ht="16.05" hidden="1" customHeight="1" x14ac:dyDescent="0.3">
      <c r="I46" s="46"/>
      <c r="J46" s="46"/>
    </row>
    <row r="47" spans="1:19" ht="14.4" hidden="1" customHeight="1" x14ac:dyDescent="0.3"/>
    <row r="48" spans="1:19" ht="14.4" hidden="1" customHeight="1" x14ac:dyDescent="0.3"/>
    <row r="49" ht="14.4" hidden="1" customHeight="1" x14ac:dyDescent="0.3"/>
    <row r="50" ht="14.4" hidden="1" customHeight="1" x14ac:dyDescent="0.3"/>
    <row r="51" ht="14.4" hidden="1" customHeight="1" x14ac:dyDescent="0.3"/>
    <row r="52" ht="14.4" hidden="1" customHeight="1" x14ac:dyDescent="0.3"/>
    <row r="53" ht="14.4" hidden="1" customHeight="1" x14ac:dyDescent="0.3"/>
    <row r="54" ht="14.4" hidden="1" customHeight="1" x14ac:dyDescent="0.3"/>
    <row r="55" ht="14.4" hidden="1" customHeight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</sheetData>
  <sheetProtection algorithmName="SHA-512" hashValue="FQToynrebjVUQYYgbRW53wptmRUya5s6jmcPbgC/A+aLH/U1exJMriDp6oJMD5p37oLHSg9aq25rfIMV4cCCwQ==" saltValue="WDoz8nBOVgD+L8pIKD0ntQ==" spinCount="100000" sheet="1" objects="1" scenarios="1" selectLockedCells="1"/>
  <dataConsolidate/>
  <mergeCells count="13">
    <mergeCell ref="K38:R38"/>
    <mergeCell ref="A26:H26"/>
    <mergeCell ref="K26:R26"/>
    <mergeCell ref="A32:H32"/>
    <mergeCell ref="K32:R32"/>
    <mergeCell ref="A38:H38"/>
    <mergeCell ref="A20:H20"/>
    <mergeCell ref="K20:R20"/>
    <mergeCell ref="A8:C8"/>
    <mergeCell ref="A9:C9"/>
    <mergeCell ref="A10:C10"/>
    <mergeCell ref="A14:H14"/>
    <mergeCell ref="K14:R14"/>
  </mergeCells>
  <phoneticPr fontId="4" type="noConversion"/>
  <dataValidations xWindow="659" yWindow="405" count="6">
    <dataValidation type="whole" errorStyle="information" allowBlank="1" showErrorMessage="1" error="Eingabe außerhalb des gültigen Bereichs." prompt="Eingabe zwischen 5°C bis 20°C" sqref="F8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F9">
      <formula1>F8</formula1>
      <formula2>F10</formula2>
    </dataValidation>
    <dataValidation type="whole" errorStyle="information" allowBlank="1" showErrorMessage="1" error="Temperatur außerhalb des gütligen Bereichs." prompt="Eingabe zwischen 30°C bis 95°C" sqref="E8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E9">
      <formula1>E10</formula1>
      <formula2>E8</formula2>
    </dataValidation>
    <dataValidation type="whole" errorStyle="information" allowBlank="1" showErrorMessage="1" error="Eingabe außerhalb des gültigen Bereichs." prompt="Eingabe zwischen 16°C bis 30°C" sqref="E10">
      <formula1>16</formula1>
      <formula2>30</formula2>
    </dataValidation>
    <dataValidation type="whole" errorStyle="information" allowBlank="1" showErrorMessage="1" error="Eingabe außerhalb des gültigen Bereichs." prompt="20°C bis 35°C" sqref="F10">
      <formula1>20</formula1>
      <formula2>35</formula2>
    </dataValidation>
  </dataValidations>
  <pageMargins left="0.51181102362204722" right="0.47244094488188981" top="1.0629921259842521" bottom="0.82677165354330717" header="0.43307086614173229" footer="0.39370078740157483"/>
  <pageSetup paperSize="9" scale="73" orientation="portrait" r:id="rId1"/>
  <headerFooter>
    <oddHeader>&amp;L&amp;G&amp;C&amp;16&amp;K00-042AVS LUFTERHITZER EC AUSLEGUNG
Heizen</oddHeader>
    <oddFooter>&amp;C&amp;8JAGA Deutschland GmbH • Neuer Zollhof 1 • 40221 Düsseldorf  • T +49 (0) 211 310 27 30 • info@jaga.de • www.jaga-deutschland.de_x000D_KBC Iban: DE58 3052 4400 0000 2837 88  • Bic: KREDDEDDXXX  • Amtsgericht Düsseldorf  • HRB32157 • UST Nr: DE174665903</oddFooter>
  </headerFooter>
  <rowBreaks count="1" manualBreakCount="1">
    <brk id="55" max="16383" man="1"/>
  </rowBreaks>
  <legacyDrawingHF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Lufterhitzer EC Auslegung</vt:lpstr>
      <vt:lpstr>'Lufterhitzer EC Auslegung'!Druckbereich</vt:lpstr>
      <vt:lpstr>'Lufterhitzer EC Auslegung'!Drucktitel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Thomas</dc:creator>
  <cp:lastModifiedBy>Patrick Thomas</cp:lastModifiedBy>
  <cp:lastPrinted>2016-07-22T12:28:54Z</cp:lastPrinted>
  <dcterms:created xsi:type="dcterms:W3CDTF">2016-04-18T12:28:50Z</dcterms:created>
  <dcterms:modified xsi:type="dcterms:W3CDTF">2017-02-22T13:50:31Z</dcterms:modified>
</cp:coreProperties>
</file>