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 codeName="{372AB895-14C1-FC20-EB20-F1B4BCFD95A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swyns\OneDrive - Jaga NV\Bureaublad\selectiontool ecoreviva\"/>
    </mc:Choice>
  </mc:AlternateContent>
  <xr:revisionPtr revIDLastSave="0" documentId="8_{0CFB72B3-E3E6-4692-A911-FA9ADE5E4A14}" xr6:coauthVersionLast="47" xr6:coauthVersionMax="47" xr10:uidLastSave="{00000000-0000-0000-0000-000000000000}"/>
  <workbookProtection workbookAlgorithmName="SHA-512" workbookHashValue="Sa7O/jx4BCNmNNeBrK+DwJk4tRCsGNeXtQmU/Cu66n7m9AybN2Rq/uwCWcLUSZP3azqDervmAGvxSrUd4rEcEw==" workbookSaltValue="retsdiGaQmrTopiyNuXyZw==" workbookSpinCount="100000" lockStructure="1"/>
  <bookViews>
    <workbookView xWindow="-120" yWindow="-120" windowWidth="29040" windowHeight="15720" xr2:uid="{00000000-000D-0000-FFFF-FFFF00000000}"/>
  </bookViews>
  <sheets>
    <sheet name="EcoReviva" sheetId="7" r:id="rId1"/>
    <sheet name="data" sheetId="1" state="hidden" r:id="rId2"/>
    <sheet name="NL" sheetId="6" state="hidden" r:id="rId3"/>
    <sheet name="EN" sheetId="3" state="hidden" r:id="rId4"/>
    <sheet name="FR" sheetId="4" state="hidden" r:id="rId5"/>
    <sheet name="DE" sheetId="5" state="hidden" r:id="rId6"/>
    <sheet name="NR" sheetId="10" state="hidden" r:id="rId7"/>
    <sheet name="SP" sheetId="12" state="hidden" r:id="rId8"/>
    <sheet name="SW" sheetId="13" state="hidden" r:id="rId9"/>
    <sheet name="TS" sheetId="14" state="hidden" r:id="rId10"/>
    <sheet name="ExtraTaal1" sheetId="15" state="hidden" r:id="rId11"/>
    <sheet name="ExtraTaal2" sheetId="16" state="hidden" r:id="rId12"/>
    <sheet name="ExtraTaal3" sheetId="17" state="hidden" r:id="rId13"/>
  </sheets>
  <definedNames>
    <definedName name="_xlnm._FilterDatabase" localSheetId="1" hidden="1">data!$D$27:$G$1393</definedName>
    <definedName name="Built_in">data!#REF!</definedName>
    <definedName name="Built_in_L">data!#REF!</definedName>
    <definedName name="Built_in_T">data!#REF!</definedName>
    <definedName name="CF_cool">((data!$T$1-data!$T$2)/LN((data!$T$1-data!$T$3)/(data!$T$2-data!$T$3)))/((16-18)/LN((16-27)/(18-27)))</definedName>
    <definedName name="CF_heat">((data!$O$1-data!$O$2)/LN((data!$O$1-data!$O$3)/(data!$O$2-data!$O$3)))/((75-65)/LN((75-20)/(65-20)))</definedName>
    <definedName name="EcoReviva">data!$CH$3:$CH$15</definedName>
    <definedName name="EcoReviva_L">data!$CI$3:$CI$15</definedName>
    <definedName name="EcoReviva_T">data!$CJ$3:$CJ$5</definedName>
    <definedName name="Linea">data!$CN$3:$CN$7</definedName>
    <definedName name="Linea_L">data!$CO$3:$CO$18</definedName>
    <definedName name="Linea_T">data!$CP$3:$CP$8</definedName>
    <definedName name="MiniHybrid">data!$CW$3</definedName>
    <definedName name="MiniHybrid_L">data!$CX$3:$CX$9</definedName>
    <definedName name="MiniHybrid_T">data!$CY$3:$CY$4</definedName>
    <definedName name="StradaMM">data!$CZ$3:$CZ$5</definedName>
    <definedName name="StradaMM_L">data!$DA$3:$DA$8</definedName>
    <definedName name="StradaMM_T">data!$DB$3:$DB$5</definedName>
    <definedName name="Tempo">data!$CQ$3:$CQ$9</definedName>
    <definedName name="Tempo_L">data!$CR$3:$CR$19</definedName>
    <definedName name="Tempo_T">data!$CS$3:$CS$8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12" i="1" l="1"/>
  <c r="P2" i="1" l="1"/>
  <c r="P3" i="1"/>
  <c r="P1" i="1"/>
  <c r="U3" i="1"/>
  <c r="U2" i="1"/>
  <c r="U1" i="1"/>
  <c r="AF28" i="1" l="1"/>
  <c r="M34" i="7"/>
  <c r="DQ31" i="1"/>
  <c r="M32" i="7" s="1"/>
  <c r="DQ32" i="1"/>
  <c r="M33" i="7" s="1"/>
  <c r="DQ33" i="1"/>
  <c r="DQ34" i="1"/>
  <c r="DP31" i="1"/>
  <c r="DO36" i="1"/>
  <c r="DO37" i="1"/>
  <c r="DO42" i="1"/>
  <c r="DO43" i="1"/>
  <c r="DO44" i="1"/>
  <c r="DO46" i="1"/>
  <c r="DO50" i="1"/>
  <c r="DO54" i="1"/>
  <c r="DN31" i="1"/>
  <c r="J32" i="7" s="1"/>
  <c r="DN32" i="1"/>
  <c r="J33" i="7" s="1"/>
  <c r="DN33" i="1"/>
  <c r="J34" i="7" s="1"/>
  <c r="DN34" i="1"/>
  <c r="DO34" i="1" s="1"/>
  <c r="DN35" i="1"/>
  <c r="DO35" i="1" s="1"/>
  <c r="DN36" i="1"/>
  <c r="DN37" i="1"/>
  <c r="DN38" i="1"/>
  <c r="DO38" i="1" s="1"/>
  <c r="DN39" i="1"/>
  <c r="DO39" i="1" s="1"/>
  <c r="DN40" i="1"/>
  <c r="DO40" i="1" s="1"/>
  <c r="DN41" i="1"/>
  <c r="DO41" i="1" s="1"/>
  <c r="DN42" i="1"/>
  <c r="DN43" i="1"/>
  <c r="DN44" i="1"/>
  <c r="DN45" i="1"/>
  <c r="DO45" i="1" s="1"/>
  <c r="DN46" i="1"/>
  <c r="DN47" i="1"/>
  <c r="DO47" i="1" s="1"/>
  <c r="DN48" i="1"/>
  <c r="DO48" i="1" s="1"/>
  <c r="DL31" i="1"/>
  <c r="DL32" i="1"/>
  <c r="DL33" i="1"/>
  <c r="DK31" i="1"/>
  <c r="DK32" i="1"/>
  <c r="DK33" i="1"/>
  <c r="V2" i="1"/>
  <c r="DO33" i="1" l="1"/>
  <c r="DO32" i="1"/>
  <c r="DO31" i="1"/>
  <c r="B19" i="7"/>
  <c r="B20" i="7"/>
  <c r="B21" i="7"/>
  <c r="B22" i="7"/>
  <c r="B23" i="7"/>
  <c r="B24" i="7"/>
  <c r="B25" i="7"/>
  <c r="B26" i="7"/>
  <c r="B27" i="7"/>
  <c r="B28" i="7"/>
  <c r="B29" i="7"/>
  <c r="B30" i="7"/>
  <c r="B18" i="7"/>
  <c r="DM31" i="1"/>
  <c r="DM32" i="1"/>
  <c r="DJ31" i="1"/>
  <c r="DJ32" i="1"/>
  <c r="DJ33" i="1"/>
  <c r="DI31" i="1"/>
  <c r="DG18" i="1"/>
  <c r="F31" i="7"/>
  <c r="F32" i="7"/>
  <c r="F33" i="7"/>
  <c r="F34" i="7"/>
  <c r="E31" i="7"/>
  <c r="E32" i="7"/>
  <c r="E33" i="7"/>
  <c r="E34" i="7"/>
  <c r="A2" i="1"/>
  <c r="AG28" i="1"/>
  <c r="CA9" i="1"/>
  <c r="AH28" i="1"/>
  <c r="AM28" i="1" s="1"/>
  <c r="M6" i="7" s="1"/>
  <c r="AE28" i="1"/>
  <c r="AL33" i="1"/>
  <c r="AL32" i="1"/>
  <c r="AL31" i="1"/>
  <c r="AL30" i="1"/>
  <c r="AL29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28" i="1"/>
  <c r="X29" i="1"/>
  <c r="X33" i="1" s="1"/>
  <c r="X34" i="1" s="1"/>
  <c r="O925" i="1" s="1"/>
  <c r="AK30" i="1" l="1"/>
  <c r="A6" i="1" s="1"/>
  <c r="AK31" i="1"/>
  <c r="A7" i="1" s="1"/>
  <c r="AK32" i="1"/>
  <c r="A8" i="1" s="1"/>
  <c r="AK33" i="1"/>
  <c r="A9" i="1" s="1"/>
  <c r="AK35" i="1"/>
  <c r="A11" i="1" s="1"/>
  <c r="AK36" i="1"/>
  <c r="A12" i="1" s="1"/>
  <c r="D12" i="1" s="1"/>
  <c r="AK38" i="1"/>
  <c r="A14" i="1" s="1"/>
  <c r="AK39" i="1"/>
  <c r="A15" i="1" s="1"/>
  <c r="AK40" i="1"/>
  <c r="A16" i="1" s="1"/>
  <c r="AK41" i="1"/>
  <c r="AK37" i="1"/>
  <c r="A13" i="1" s="1"/>
  <c r="AK29" i="1"/>
  <c r="A5" i="1" s="1"/>
  <c r="AK34" i="1"/>
  <c r="A10" i="1" s="1"/>
  <c r="O1812" i="1"/>
  <c r="O421" i="1"/>
  <c r="O1801" i="1"/>
  <c r="X30" i="1"/>
  <c r="O810" i="1" s="1"/>
  <c r="O1681" i="1"/>
  <c r="O1285" i="1"/>
  <c r="O266" i="1"/>
  <c r="O1789" i="1"/>
  <c r="O1659" i="1"/>
  <c r="O1776" i="1"/>
  <c r="O1896" i="1"/>
  <c r="O1023" i="1"/>
  <c r="O889" i="1"/>
  <c r="O1164" i="1"/>
  <c r="O1898" i="1"/>
  <c r="O109" i="1"/>
  <c r="O1875" i="1"/>
  <c r="O1767" i="1"/>
  <c r="O1754" i="1"/>
  <c r="O1538" i="1"/>
  <c r="O1791" i="1"/>
  <c r="O1729" i="1"/>
  <c r="O1537" i="1"/>
  <c r="O1873" i="1"/>
  <c r="O1872" i="1"/>
  <c r="O735" i="1"/>
  <c r="O1728" i="1"/>
  <c r="O1476" i="1"/>
  <c r="O579" i="1"/>
  <c r="O1287" i="1"/>
  <c r="X31" i="1"/>
  <c r="X32" i="1" s="1"/>
  <c r="O153" i="1" s="1"/>
  <c r="O578" i="1"/>
  <c r="O1682" i="1"/>
  <c r="O1837" i="1"/>
  <c r="O1465" i="1"/>
  <c r="O1680" i="1"/>
  <c r="O1404" i="1"/>
  <c r="O1813" i="1"/>
  <c r="O1694" i="1"/>
  <c r="O1392" i="1"/>
  <c r="O1575" i="1"/>
  <c r="O997" i="1"/>
  <c r="O387" i="1"/>
  <c r="O1910" i="1"/>
  <c r="O1850" i="1"/>
  <c r="O1765" i="1"/>
  <c r="O1647" i="1"/>
  <c r="O1611" i="1"/>
  <c r="O1574" i="1"/>
  <c r="O1452" i="1"/>
  <c r="O852" i="1"/>
  <c r="O698" i="1"/>
  <c r="O543" i="1"/>
  <c r="O231" i="1"/>
  <c r="O49" i="1"/>
  <c r="O1911" i="1"/>
  <c r="O1766" i="1"/>
  <c r="O1453" i="1"/>
  <c r="O1909" i="1"/>
  <c r="O1783" i="1"/>
  <c r="O1719" i="1"/>
  <c r="O1609" i="1"/>
  <c r="O1128" i="1"/>
  <c r="O847" i="1"/>
  <c r="O1284" i="1"/>
  <c r="O1851" i="1"/>
  <c r="O1788" i="1"/>
  <c r="O1260" i="1"/>
  <c r="O853" i="1"/>
  <c r="O1849" i="1"/>
  <c r="O1764" i="1"/>
  <c r="O1646" i="1"/>
  <c r="O1573" i="1"/>
  <c r="O1129" i="1"/>
  <c r="O541" i="1"/>
  <c r="O1743" i="1"/>
  <c r="O1440" i="1"/>
  <c r="O1885" i="1"/>
  <c r="O1825" i="1"/>
  <c r="O1803" i="1"/>
  <c r="O1742" i="1"/>
  <c r="O1717" i="1"/>
  <c r="O1644" i="1"/>
  <c r="O1563" i="1"/>
  <c r="O1431" i="1"/>
  <c r="O1229" i="1"/>
  <c r="O962" i="1"/>
  <c r="O817" i="1"/>
  <c r="O661" i="1"/>
  <c r="O505" i="1"/>
  <c r="O349" i="1"/>
  <c r="O193" i="1"/>
  <c r="O1454" i="1"/>
  <c r="O577" i="1"/>
  <c r="O1610" i="1"/>
  <c r="O1886" i="1"/>
  <c r="O1827" i="1"/>
  <c r="O1645" i="1"/>
  <c r="O1349" i="1"/>
  <c r="O1884" i="1"/>
  <c r="O1865" i="1"/>
  <c r="O1802" i="1"/>
  <c r="O1781" i="1"/>
  <c r="O1740" i="1"/>
  <c r="O1716" i="1"/>
  <c r="O1695" i="1"/>
  <c r="O1500" i="1"/>
  <c r="O1428" i="1"/>
  <c r="O1346" i="1"/>
  <c r="O816" i="1"/>
  <c r="O504" i="1"/>
  <c r="O1224" i="1"/>
  <c r="O1095" i="1"/>
  <c r="O1834" i="1"/>
  <c r="O1635" i="1"/>
  <c r="O1902" i="1"/>
  <c r="O1692" i="1"/>
  <c r="O926" i="1"/>
  <c r="O1006" i="1"/>
  <c r="O514" i="1"/>
  <c r="O704" i="1"/>
  <c r="O1558" i="1"/>
  <c r="O970" i="1"/>
  <c r="O1832" i="1"/>
  <c r="O803" i="1"/>
  <c r="O1054" i="1"/>
  <c r="O1581" i="1"/>
  <c r="O1460" i="1"/>
  <c r="O1150" i="1"/>
  <c r="O213" i="1"/>
  <c r="O1569" i="1"/>
  <c r="O1089" i="1"/>
  <c r="O1535" i="1"/>
  <c r="O1864" i="1"/>
  <c r="O1669" i="1"/>
  <c r="O1597" i="1"/>
  <c r="O1863" i="1"/>
  <c r="O1779" i="1"/>
  <c r="O1714" i="1"/>
  <c r="O1693" i="1"/>
  <c r="O1668" i="1"/>
  <c r="O1596" i="1"/>
  <c r="O1332" i="1"/>
  <c r="O1093" i="1"/>
  <c r="O1862" i="1"/>
  <c r="O1840" i="1"/>
  <c r="O1778" i="1"/>
  <c r="O1417" i="1"/>
  <c r="O1200" i="1"/>
  <c r="O1899" i="1"/>
  <c r="O1861" i="1"/>
  <c r="O1839" i="1"/>
  <c r="O1777" i="1"/>
  <c r="O1755" i="1"/>
  <c r="O1691" i="1"/>
  <c r="O1630" i="1"/>
  <c r="O1549" i="1"/>
  <c r="O1405" i="1"/>
  <c r="O307" i="1"/>
  <c r="O38" i="1"/>
  <c r="O86" i="1"/>
  <c r="O134" i="1"/>
  <c r="O182" i="1"/>
  <c r="O230" i="1"/>
  <c r="O278" i="1"/>
  <c r="O326" i="1"/>
  <c r="O374" i="1"/>
  <c r="O422" i="1"/>
  <c r="O470" i="1"/>
  <c r="O518" i="1"/>
  <c r="O566" i="1"/>
  <c r="O614" i="1"/>
  <c r="O662" i="1"/>
  <c r="O710" i="1"/>
  <c r="O758" i="1"/>
  <c r="O806" i="1"/>
  <c r="O854" i="1"/>
  <c r="O902" i="1"/>
  <c r="O950" i="1"/>
  <c r="O998" i="1"/>
  <c r="O1046" i="1"/>
  <c r="O1094" i="1"/>
  <c r="O1142" i="1"/>
  <c r="O1190" i="1"/>
  <c r="O1238" i="1"/>
  <c r="O1286" i="1"/>
  <c r="O1334" i="1"/>
  <c r="O1382" i="1"/>
  <c r="O75" i="1"/>
  <c r="O123" i="1"/>
  <c r="O171" i="1"/>
  <c r="O219" i="1"/>
  <c r="O267" i="1"/>
  <c r="O315" i="1"/>
  <c r="O363" i="1"/>
  <c r="O411" i="1"/>
  <c r="O459" i="1"/>
  <c r="O507" i="1"/>
  <c r="O555" i="1"/>
  <c r="O603" i="1"/>
  <c r="O651" i="1"/>
  <c r="O699" i="1"/>
  <c r="O747" i="1"/>
  <c r="O795" i="1"/>
  <c r="O843" i="1"/>
  <c r="O891" i="1"/>
  <c r="O939" i="1"/>
  <c r="O987" i="1"/>
  <c r="O1035" i="1"/>
  <c r="O1083" i="1"/>
  <c r="O1131" i="1"/>
  <c r="O1179" i="1"/>
  <c r="O1227" i="1"/>
  <c r="O1275" i="1"/>
  <c r="O1323" i="1"/>
  <c r="O1371" i="1"/>
  <c r="O36" i="1"/>
  <c r="O73" i="1"/>
  <c r="O110" i="1"/>
  <c r="O146" i="1"/>
  <c r="O183" i="1"/>
  <c r="O348" i="1"/>
  <c r="O384" i="1"/>
  <c r="O420" i="1"/>
  <c r="O457" i="1"/>
  <c r="O494" i="1"/>
  <c r="O530" i="1"/>
  <c r="O567" i="1"/>
  <c r="O732" i="1"/>
  <c r="O768" i="1"/>
  <c r="O804" i="1"/>
  <c r="O841" i="1"/>
  <c r="O878" i="1"/>
  <c r="O914" i="1"/>
  <c r="O951" i="1"/>
  <c r="O1116" i="1"/>
  <c r="O1152" i="1"/>
  <c r="O1188" i="1"/>
  <c r="O1225" i="1"/>
  <c r="O1262" i="1"/>
  <c r="O1298" i="1"/>
  <c r="O1335" i="1"/>
  <c r="O39" i="1"/>
  <c r="O204" i="1"/>
  <c r="O240" i="1"/>
  <c r="O276" i="1"/>
  <c r="O313" i="1"/>
  <c r="O350" i="1"/>
  <c r="O386" i="1"/>
  <c r="O423" i="1"/>
  <c r="O588" i="1"/>
  <c r="O624" i="1"/>
  <c r="O660" i="1"/>
  <c r="O697" i="1"/>
  <c r="O734" i="1"/>
  <c r="O770" i="1"/>
  <c r="O807" i="1"/>
  <c r="O972" i="1"/>
  <c r="O1008" i="1"/>
  <c r="O1044" i="1"/>
  <c r="O60" i="1"/>
  <c r="O63" i="1"/>
  <c r="O99" i="1"/>
  <c r="O264" i="1"/>
  <c r="O301" i="1"/>
  <c r="O337" i="1"/>
  <c r="O373" i="1"/>
  <c r="O410" i="1"/>
  <c r="O447" i="1"/>
  <c r="O483" i="1"/>
  <c r="O648" i="1"/>
  <c r="O685" i="1"/>
  <c r="O721" i="1"/>
  <c r="O757" i="1"/>
  <c r="O794" i="1"/>
  <c r="O831" i="1"/>
  <c r="O867" i="1"/>
  <c r="O1032" i="1"/>
  <c r="O1069" i="1"/>
  <c r="O1105" i="1"/>
  <c r="O1141" i="1"/>
  <c r="O1178" i="1"/>
  <c r="O1215" i="1"/>
  <c r="O1251" i="1"/>
  <c r="O1429" i="1"/>
  <c r="O156" i="1"/>
  <c r="O192" i="1"/>
  <c r="O228" i="1"/>
  <c r="O265" i="1"/>
  <c r="O302" i="1"/>
  <c r="O338" i="1"/>
  <c r="O375" i="1"/>
  <c r="O540" i="1"/>
  <c r="O576" i="1"/>
  <c r="O612" i="1"/>
  <c r="O649" i="1"/>
  <c r="O686" i="1"/>
  <c r="O722" i="1"/>
  <c r="O759" i="1"/>
  <c r="O924" i="1"/>
  <c r="O960" i="1"/>
  <c r="O996" i="1"/>
  <c r="O1033" i="1"/>
  <c r="O1070" i="1"/>
  <c r="O1106" i="1"/>
  <c r="O1143" i="1"/>
  <c r="O1308" i="1"/>
  <c r="O1344" i="1"/>
  <c r="O1380" i="1"/>
  <c r="O1430" i="1"/>
  <c r="O1478" i="1"/>
  <c r="O1526" i="1"/>
  <c r="O37" i="1"/>
  <c r="O288" i="1"/>
  <c r="O312" i="1"/>
  <c r="O336" i="1"/>
  <c r="O361" i="1"/>
  <c r="O385" i="1"/>
  <c r="O409" i="1"/>
  <c r="O434" i="1"/>
  <c r="O458" i="1"/>
  <c r="O482" i="1"/>
  <c r="O531" i="1"/>
  <c r="O1020" i="1"/>
  <c r="O1068" i="1"/>
  <c r="O1203" i="1"/>
  <c r="O1226" i="1"/>
  <c r="O1248" i="1"/>
  <c r="O1272" i="1"/>
  <c r="O1491" i="1"/>
  <c r="O1525" i="1"/>
  <c r="O1560" i="1"/>
  <c r="O1608" i="1"/>
  <c r="O1656" i="1"/>
  <c r="O1704" i="1"/>
  <c r="O1752" i="1"/>
  <c r="O1800" i="1"/>
  <c r="O1848" i="1"/>
  <c r="O97" i="1"/>
  <c r="O122" i="1"/>
  <c r="O145" i="1"/>
  <c r="O170" i="1"/>
  <c r="O195" i="1"/>
  <c r="O218" i="1"/>
  <c r="O243" i="1"/>
  <c r="O291" i="1"/>
  <c r="O781" i="1"/>
  <c r="O829" i="1"/>
  <c r="O48" i="1"/>
  <c r="O72" i="1"/>
  <c r="O98" i="1"/>
  <c r="O147" i="1"/>
  <c r="O636" i="1"/>
  <c r="O684" i="1"/>
  <c r="O708" i="1"/>
  <c r="O733" i="1"/>
  <c r="O756" i="1"/>
  <c r="O782" i="1"/>
  <c r="O805" i="1"/>
  <c r="O830" i="1"/>
  <c r="O855" i="1"/>
  <c r="O879" i="1"/>
  <c r="O903" i="1"/>
  <c r="O1119" i="1"/>
  <c r="O1140" i="1"/>
  <c r="O1165" i="1"/>
  <c r="O1299" i="1"/>
  <c r="O1321" i="1"/>
  <c r="O1345" i="1"/>
  <c r="O1407" i="1"/>
  <c r="O1443" i="1"/>
  <c r="O1479" i="1"/>
  <c r="O1513" i="1"/>
  <c r="O50" i="1"/>
  <c r="O396" i="1"/>
  <c r="O444" i="1"/>
  <c r="O468" i="1"/>
  <c r="O492" i="1"/>
  <c r="O516" i="1"/>
  <c r="O542" i="1"/>
  <c r="O564" i="1"/>
  <c r="O590" i="1"/>
  <c r="O615" i="1"/>
  <c r="O638" i="1"/>
  <c r="O663" i="1"/>
  <c r="O711" i="1"/>
  <c r="O1167" i="1"/>
  <c r="O1189" i="1"/>
  <c r="O1212" i="1"/>
  <c r="O1347" i="1"/>
  <c r="O1369" i="1"/>
  <c r="O1464" i="1"/>
  <c r="O1515" i="1"/>
  <c r="O51" i="1"/>
  <c r="O157" i="1"/>
  <c r="O205" i="1"/>
  <c r="O229" i="1"/>
  <c r="O253" i="1"/>
  <c r="O277" i="1"/>
  <c r="O303" i="1"/>
  <c r="O325" i="1"/>
  <c r="O351" i="1"/>
  <c r="O399" i="1"/>
  <c r="O888" i="1"/>
  <c r="O936" i="1"/>
  <c r="O961" i="1"/>
  <c r="O984" i="1"/>
  <c r="O1009" i="1"/>
  <c r="O1034" i="1"/>
  <c r="O1057" i="1"/>
  <c r="O1081" i="1"/>
  <c r="O1239" i="1"/>
  <c r="O1261" i="1"/>
  <c r="O1394" i="1"/>
  <c r="O1467" i="1"/>
  <c r="O84" i="1"/>
  <c r="O108" i="1"/>
  <c r="O61" i="1"/>
  <c r="O87" i="1"/>
  <c r="O111" i="1"/>
  <c r="O135" i="1"/>
  <c r="O672" i="1"/>
  <c r="O696" i="1"/>
  <c r="O720" i="1"/>
  <c r="O745" i="1"/>
  <c r="O769" i="1"/>
  <c r="O793" i="1"/>
  <c r="O818" i="1"/>
  <c r="O842" i="1"/>
  <c r="O866" i="1"/>
  <c r="O915" i="1"/>
  <c r="O1130" i="1"/>
  <c r="O1153" i="1"/>
  <c r="O158" i="1"/>
  <c r="O194" i="1"/>
  <c r="O469" i="1"/>
  <c r="O506" i="1"/>
  <c r="O625" i="1"/>
  <c r="O780" i="1"/>
  <c r="O819" i="1"/>
  <c r="O927" i="1"/>
  <c r="O963" i="1"/>
  <c r="O999" i="1"/>
  <c r="O1071" i="1"/>
  <c r="O1201" i="1"/>
  <c r="O1263" i="1"/>
  <c r="O1320" i="1"/>
  <c r="O1381" i="1"/>
  <c r="O1406" i="1"/>
  <c r="O1455" i="1"/>
  <c r="O1477" i="1"/>
  <c r="O1501" i="1"/>
  <c r="O1561" i="1"/>
  <c r="O62" i="1"/>
  <c r="O120" i="1"/>
  <c r="O159" i="1"/>
  <c r="O314" i="1"/>
  <c r="O432" i="1"/>
  <c r="O471" i="1"/>
  <c r="O589" i="1"/>
  <c r="O626" i="1"/>
  <c r="O744" i="1"/>
  <c r="O783" i="1"/>
  <c r="O1104" i="1"/>
  <c r="O1202" i="1"/>
  <c r="O1322" i="1"/>
  <c r="O1383" i="1"/>
  <c r="O1502" i="1"/>
  <c r="O1562" i="1"/>
  <c r="O121" i="1"/>
  <c r="O279" i="1"/>
  <c r="O397" i="1"/>
  <c r="O433" i="1"/>
  <c r="O552" i="1"/>
  <c r="O591" i="1"/>
  <c r="O627" i="1"/>
  <c r="O746" i="1"/>
  <c r="O1107" i="1"/>
  <c r="O1236" i="1"/>
  <c r="O1356" i="1"/>
  <c r="O1503" i="1"/>
  <c r="O241" i="1"/>
  <c r="O398" i="1"/>
  <c r="O435" i="1"/>
  <c r="O553" i="1"/>
  <c r="O709" i="1"/>
  <c r="O864" i="1"/>
  <c r="O1237" i="1"/>
  <c r="O1296" i="1"/>
  <c r="O1357" i="1"/>
  <c r="O1524" i="1"/>
  <c r="O1598" i="1"/>
  <c r="O1632" i="1"/>
  <c r="O74" i="1"/>
  <c r="O206" i="1"/>
  <c r="O242" i="1"/>
  <c r="O360" i="1"/>
  <c r="O517" i="1"/>
  <c r="O554" i="1"/>
  <c r="O673" i="1"/>
  <c r="O828" i="1"/>
  <c r="O865" i="1"/>
  <c r="O900" i="1"/>
  <c r="O937" i="1"/>
  <c r="O973" i="1"/>
  <c r="O1176" i="1"/>
  <c r="O1297" i="1"/>
  <c r="O1358" i="1"/>
  <c r="O1527" i="1"/>
  <c r="O1599" i="1"/>
  <c r="O1633" i="1"/>
  <c r="O1718" i="1"/>
  <c r="O1753" i="1"/>
  <c r="O1838" i="1"/>
  <c r="O1887" i="1"/>
  <c r="O168" i="1"/>
  <c r="O792" i="1"/>
  <c r="O938" i="1"/>
  <c r="O1010" i="1"/>
  <c r="O1080" i="1"/>
  <c r="O1416" i="1"/>
  <c r="O1548" i="1"/>
  <c r="O207" i="1"/>
  <c r="O324" i="1"/>
  <c r="O362" i="1"/>
  <c r="O480" i="1"/>
  <c r="O519" i="1"/>
  <c r="O637" i="1"/>
  <c r="O674" i="1"/>
  <c r="O901" i="1"/>
  <c r="O974" i="1"/>
  <c r="O1045" i="1"/>
  <c r="O1177" i="1"/>
  <c r="O1359" i="1"/>
  <c r="O1634" i="1"/>
  <c r="O85" i="1"/>
  <c r="O132" i="1"/>
  <c r="O169" i="1"/>
  <c r="O327" i="1"/>
  <c r="O445" i="1"/>
  <c r="O481" i="1"/>
  <c r="O600" i="1"/>
  <c r="O639" i="1"/>
  <c r="O675" i="1"/>
  <c r="O975" i="1"/>
  <c r="O1011" i="1"/>
  <c r="O1047" i="1"/>
  <c r="O1082" i="1"/>
  <c r="O1213" i="1"/>
  <c r="O1273" i="1"/>
  <c r="O133" i="1"/>
  <c r="O252" i="1"/>
  <c r="O289" i="1"/>
  <c r="O446" i="1"/>
  <c r="O601" i="1"/>
  <c r="O1117" i="1"/>
  <c r="O1214" i="1"/>
  <c r="O1274" i="1"/>
  <c r="O1333" i="1"/>
  <c r="O1393" i="1"/>
  <c r="O1418" i="1"/>
  <c r="O1441" i="1"/>
  <c r="O1466" i="1"/>
  <c r="O1488" i="1"/>
  <c r="O1550" i="1"/>
  <c r="O1585" i="1"/>
  <c r="O1670" i="1"/>
  <c r="O1705" i="1"/>
  <c r="O1790" i="1"/>
  <c r="O1824" i="1"/>
  <c r="O1874" i="1"/>
  <c r="O1419" i="1"/>
  <c r="O1551" i="1"/>
  <c r="O1586" i="1"/>
  <c r="O1620" i="1"/>
  <c r="O1671" i="1"/>
  <c r="O1706" i="1"/>
  <c r="O254" i="1"/>
  <c r="O290" i="1"/>
  <c r="O408" i="1"/>
  <c r="O565" i="1"/>
  <c r="O602" i="1"/>
  <c r="O723" i="1"/>
  <c r="O1118" i="1"/>
  <c r="O1309" i="1"/>
  <c r="O1395" i="1"/>
  <c r="O1442" i="1"/>
  <c r="O1489" i="1"/>
  <c r="O216" i="1"/>
  <c r="O255" i="1"/>
  <c r="O372" i="1"/>
  <c r="O528" i="1"/>
  <c r="O687" i="1"/>
  <c r="O840" i="1"/>
  <c r="O876" i="1"/>
  <c r="O912" i="1"/>
  <c r="O1154" i="1"/>
  <c r="O1310" i="1"/>
  <c r="O1368" i="1"/>
  <c r="O1490" i="1"/>
  <c r="O1512" i="1"/>
  <c r="O1587" i="1"/>
  <c r="O1621" i="1"/>
  <c r="O1707" i="1"/>
  <c r="O1741" i="1"/>
  <c r="O1826" i="1"/>
  <c r="O1860" i="1"/>
  <c r="O1908" i="1"/>
  <c r="O913" i="1"/>
  <c r="O96" i="1"/>
  <c r="O180" i="1"/>
  <c r="O217" i="1"/>
  <c r="O493" i="1"/>
  <c r="O529" i="1"/>
  <c r="O650" i="1"/>
  <c r="O877" i="1"/>
  <c r="O948" i="1"/>
  <c r="O985" i="1"/>
  <c r="O1021" i="1"/>
  <c r="O1056" i="1"/>
  <c r="O1155" i="1"/>
  <c r="O1249" i="1"/>
  <c r="O1311" i="1"/>
  <c r="O1370" i="1"/>
  <c r="O1514" i="1"/>
  <c r="O1622" i="1"/>
  <c r="O1657" i="1"/>
  <c r="O181" i="1"/>
  <c r="O300" i="1"/>
  <c r="O339" i="1"/>
  <c r="O495" i="1"/>
  <c r="O613" i="1"/>
  <c r="O949" i="1"/>
  <c r="O986" i="1"/>
  <c r="O1022" i="1"/>
  <c r="O1058" i="1"/>
  <c r="O1092" i="1"/>
  <c r="O1191" i="1"/>
  <c r="O1250" i="1"/>
  <c r="O1536" i="1"/>
  <c r="O1572" i="1"/>
  <c r="O1623" i="1"/>
  <c r="O1658" i="1"/>
  <c r="O1897" i="1"/>
  <c r="O1878" i="1"/>
  <c r="O1857" i="1"/>
  <c r="O1836" i="1"/>
  <c r="O1815" i="1"/>
  <c r="O1795" i="1"/>
  <c r="O1774" i="1"/>
  <c r="O1751" i="1"/>
  <c r="O1731" i="1"/>
  <c r="O1710" i="1"/>
  <c r="O1685" i="1"/>
  <c r="O1662" i="1"/>
  <c r="O1627" i="1"/>
  <c r="O1059" i="1"/>
  <c r="O919" i="1"/>
  <c r="O771" i="1"/>
  <c r="O616" i="1"/>
  <c r="O456" i="1"/>
  <c r="O144" i="1"/>
  <c r="O1472" i="1"/>
  <c r="O54" i="1"/>
  <c r="O102" i="1"/>
  <c r="O150" i="1"/>
  <c r="O198" i="1"/>
  <c r="O246" i="1"/>
  <c r="O486" i="1"/>
  <c r="O534" i="1"/>
  <c r="O582" i="1"/>
  <c r="O630" i="1"/>
  <c r="O678" i="1"/>
  <c r="O726" i="1"/>
  <c r="O822" i="1"/>
  <c r="O870" i="1"/>
  <c r="O918" i="1"/>
  <c r="O966" i="1"/>
  <c r="O1014" i="1"/>
  <c r="O1254" i="1"/>
  <c r="O1302" i="1"/>
  <c r="O1350" i="1"/>
  <c r="O43" i="1"/>
  <c r="O91" i="1"/>
  <c r="O139" i="1"/>
  <c r="O235" i="1"/>
  <c r="O283" i="1"/>
  <c r="O331" i="1"/>
  <c r="O379" i="1"/>
  <c r="O427" i="1"/>
  <c r="O667" i="1"/>
  <c r="O715" i="1"/>
  <c r="O763" i="1"/>
  <c r="O811" i="1"/>
  <c r="O859" i="1"/>
  <c r="O907" i="1"/>
  <c r="O1003" i="1"/>
  <c r="O1051" i="1"/>
  <c r="O1099" i="1"/>
  <c r="O1147" i="1"/>
  <c r="O1195" i="1"/>
  <c r="O55" i="1"/>
  <c r="O220" i="1"/>
  <c r="O256" i="1"/>
  <c r="O292" i="1"/>
  <c r="O329" i="1"/>
  <c r="O366" i="1"/>
  <c r="O439" i="1"/>
  <c r="O604" i="1"/>
  <c r="O640" i="1"/>
  <c r="O676" i="1"/>
  <c r="O713" i="1"/>
  <c r="O988" i="1"/>
  <c r="O1024" i="1"/>
  <c r="O1060" i="1"/>
  <c r="O1097" i="1"/>
  <c r="O1134" i="1"/>
  <c r="O1170" i="1"/>
  <c r="O1207" i="1"/>
  <c r="O1372" i="1"/>
  <c r="O76" i="1"/>
  <c r="O112" i="1"/>
  <c r="O148" i="1"/>
  <c r="O185" i="1"/>
  <c r="O222" i="1"/>
  <c r="O496" i="1"/>
  <c r="O532" i="1"/>
  <c r="O569" i="1"/>
  <c r="O606" i="1"/>
  <c r="O642" i="1"/>
  <c r="O679" i="1"/>
  <c r="O844" i="1"/>
  <c r="O880" i="1"/>
  <c r="O916" i="1"/>
  <c r="O953" i="1"/>
  <c r="O990" i="1"/>
  <c r="O1026" i="1"/>
  <c r="O1063" i="1"/>
  <c r="O173" i="1"/>
  <c r="O209" i="1"/>
  <c r="O245" i="1"/>
  <c r="O282" i="1"/>
  <c r="O319" i="1"/>
  <c r="O355" i="1"/>
  <c r="O520" i="1"/>
  <c r="O557" i="1"/>
  <c r="O593" i="1"/>
  <c r="O629" i="1"/>
  <c r="O666" i="1"/>
  <c r="O703" i="1"/>
  <c r="O739" i="1"/>
  <c r="O1013" i="1"/>
  <c r="O1050" i="1"/>
  <c r="O1087" i="1"/>
  <c r="O1123" i="1"/>
  <c r="O1288" i="1"/>
  <c r="O1325" i="1"/>
  <c r="O1361" i="1"/>
  <c r="O1397" i="1"/>
  <c r="O1445" i="1"/>
  <c r="O64" i="1"/>
  <c r="O100" i="1"/>
  <c r="O137" i="1"/>
  <c r="O174" i="1"/>
  <c r="O412" i="1"/>
  <c r="O448" i="1"/>
  <c r="O484" i="1"/>
  <c r="O521" i="1"/>
  <c r="O558" i="1"/>
  <c r="O594" i="1"/>
  <c r="O631" i="1"/>
  <c r="O796" i="1"/>
  <c r="O832" i="1"/>
  <c r="O868" i="1"/>
  <c r="O905" i="1"/>
  <c r="O942" i="1"/>
  <c r="O978" i="1"/>
  <c r="O1015" i="1"/>
  <c r="O1252" i="1"/>
  <c r="O1289" i="1"/>
  <c r="O1326" i="1"/>
  <c r="O1362" i="1"/>
  <c r="O1398" i="1"/>
  <c r="O1446" i="1"/>
  <c r="O1494" i="1"/>
  <c r="O1542" i="1"/>
  <c r="O66" i="1"/>
  <c r="O90" i="1"/>
  <c r="O40" i="1"/>
  <c r="O67" i="1"/>
  <c r="O508" i="1"/>
  <c r="O556" i="1"/>
  <c r="O628" i="1"/>
  <c r="O654" i="1"/>
  <c r="O677" i="1"/>
  <c r="O702" i="1"/>
  <c r="O727" i="1"/>
  <c r="O751" i="1"/>
  <c r="O775" i="1"/>
  <c r="O1157" i="1"/>
  <c r="O1182" i="1"/>
  <c r="O1315" i="1"/>
  <c r="O1338" i="1"/>
  <c r="O1360" i="1"/>
  <c r="O1384" i="1"/>
  <c r="O1421" i="1"/>
  <c r="O1576" i="1"/>
  <c r="O1624" i="1"/>
  <c r="O1672" i="1"/>
  <c r="O1720" i="1"/>
  <c r="O1768" i="1"/>
  <c r="O1816" i="1"/>
  <c r="O269" i="1"/>
  <c r="O317" i="1"/>
  <c r="O341" i="1"/>
  <c r="O365" i="1"/>
  <c r="O389" i="1"/>
  <c r="O415" i="1"/>
  <c r="O437" i="1"/>
  <c r="O463" i="1"/>
  <c r="O172" i="1"/>
  <c r="O196" i="1"/>
  <c r="O221" i="1"/>
  <c r="O244" i="1"/>
  <c r="O270" i="1"/>
  <c r="O293" i="1"/>
  <c r="O318" i="1"/>
  <c r="O343" i="1"/>
  <c r="O367" i="1"/>
  <c r="O391" i="1"/>
  <c r="O928" i="1"/>
  <c r="O952" i="1"/>
  <c r="O976" i="1"/>
  <c r="O1001" i="1"/>
  <c r="O1074" i="1"/>
  <c r="O1096" i="1"/>
  <c r="O1231" i="1"/>
  <c r="O1255" i="1"/>
  <c r="O1277" i="1"/>
  <c r="O1530" i="1"/>
  <c r="O77" i="1"/>
  <c r="O103" i="1"/>
  <c r="O126" i="1"/>
  <c r="O151" i="1"/>
  <c r="O199" i="1"/>
  <c r="O688" i="1"/>
  <c r="O736" i="1"/>
  <c r="O761" i="1"/>
  <c r="O834" i="1"/>
  <c r="O857" i="1"/>
  <c r="O882" i="1"/>
  <c r="O930" i="1"/>
  <c r="O1121" i="1"/>
  <c r="O1145" i="1"/>
  <c r="O1279" i="1"/>
  <c r="O1301" i="1"/>
  <c r="O1324" i="1"/>
  <c r="O1409" i="1"/>
  <c r="O1447" i="1"/>
  <c r="O1481" i="1"/>
  <c r="O79" i="1"/>
  <c r="O30" i="1"/>
  <c r="O424" i="1"/>
  <c r="O449" i="1"/>
  <c r="O472" i="1"/>
  <c r="O497" i="1"/>
  <c r="O522" i="1"/>
  <c r="O545" i="1"/>
  <c r="O570" i="1"/>
  <c r="O595" i="1"/>
  <c r="O618" i="1"/>
  <c r="O643" i="1"/>
  <c r="O691" i="1"/>
  <c r="O1171" i="1"/>
  <c r="O1193" i="1"/>
  <c r="O1217" i="1"/>
  <c r="O1432" i="1"/>
  <c r="O31" i="1"/>
  <c r="O160" i="1"/>
  <c r="O184" i="1"/>
  <c r="O208" i="1"/>
  <c r="O233" i="1"/>
  <c r="O257" i="1"/>
  <c r="O281" i="1"/>
  <c r="O306" i="1"/>
  <c r="O330" i="1"/>
  <c r="O354" i="1"/>
  <c r="O403" i="1"/>
  <c r="O892" i="1"/>
  <c r="O940" i="1"/>
  <c r="O1012" i="1"/>
  <c r="O1038" i="1"/>
  <c r="O1061" i="1"/>
  <c r="O1085" i="1"/>
  <c r="O1108" i="1"/>
  <c r="O115" i="1"/>
  <c r="O234" i="1"/>
  <c r="O352" i="1"/>
  <c r="O388" i="1"/>
  <c r="O546" i="1"/>
  <c r="O583" i="1"/>
  <c r="O664" i="1"/>
  <c r="O701" i="1"/>
  <c r="O856" i="1"/>
  <c r="O1135" i="1"/>
  <c r="O1168" i="1"/>
  <c r="O1230" i="1"/>
  <c r="O1433" i="1"/>
  <c r="O1541" i="1"/>
  <c r="O1578" i="1"/>
  <c r="O1612" i="1"/>
  <c r="O197" i="1"/>
  <c r="O353" i="1"/>
  <c r="O509" i="1"/>
  <c r="O547" i="1"/>
  <c r="O665" i="1"/>
  <c r="O820" i="1"/>
  <c r="O858" i="1"/>
  <c r="O965" i="1"/>
  <c r="O1000" i="1"/>
  <c r="O1037" i="1"/>
  <c r="O1072" i="1"/>
  <c r="O1169" i="1"/>
  <c r="O1264" i="1"/>
  <c r="O1408" i="1"/>
  <c r="O1434" i="1"/>
  <c r="O1456" i="1"/>
  <c r="O1480" i="1"/>
  <c r="O65" i="1"/>
  <c r="O161" i="1"/>
  <c r="O316" i="1"/>
  <c r="O473" i="1"/>
  <c r="O821" i="1"/>
  <c r="O895" i="1"/>
  <c r="O931" i="1"/>
  <c r="O967" i="1"/>
  <c r="O1002" i="1"/>
  <c r="O1039" i="1"/>
  <c r="O1073" i="1"/>
  <c r="O1204" i="1"/>
  <c r="O1265" i="1"/>
  <c r="O1327" i="1"/>
  <c r="O1385" i="1"/>
  <c r="O1410" i="1"/>
  <c r="O1435" i="1"/>
  <c r="O1458" i="1"/>
  <c r="O162" i="1"/>
  <c r="O280" i="1"/>
  <c r="O474" i="1"/>
  <c r="O592" i="1"/>
  <c r="O748" i="1"/>
  <c r="O787" i="1"/>
  <c r="O1075" i="1"/>
  <c r="O1109" i="1"/>
  <c r="O1205" i="1"/>
  <c r="O1266" i="1"/>
  <c r="O1386" i="1"/>
  <c r="O1411" i="1"/>
  <c r="O1459" i="1"/>
  <c r="O1483" i="1"/>
  <c r="O1615" i="1"/>
  <c r="O1649" i="1"/>
  <c r="O127" i="1"/>
  <c r="O163" i="1"/>
  <c r="O400" i="1"/>
  <c r="O436" i="1"/>
  <c r="O712" i="1"/>
  <c r="O749" i="1"/>
  <c r="O1111" i="1"/>
  <c r="O1144" i="1"/>
  <c r="O1240" i="1"/>
  <c r="O1267" i="1"/>
  <c r="O1505" i="1"/>
  <c r="O1565" i="1"/>
  <c r="O1735" i="1"/>
  <c r="O1770" i="1"/>
  <c r="O1804" i="1"/>
  <c r="O1855" i="1"/>
  <c r="O1903" i="1"/>
  <c r="O1146" i="1"/>
  <c r="O1241" i="1"/>
  <c r="O1300" i="1"/>
  <c r="O1528" i="1"/>
  <c r="O1651" i="1"/>
  <c r="O401" i="1"/>
  <c r="O559" i="1"/>
  <c r="O714" i="1"/>
  <c r="O833" i="1"/>
  <c r="O1566" i="1"/>
  <c r="O1600" i="1"/>
  <c r="O211" i="1"/>
  <c r="O364" i="1"/>
  <c r="O797" i="1"/>
  <c r="O835" i="1"/>
  <c r="O871" i="1"/>
  <c r="O906" i="1"/>
  <c r="O943" i="1"/>
  <c r="O1181" i="1"/>
  <c r="O1242" i="1"/>
  <c r="O1303" i="1"/>
  <c r="O88" i="1"/>
  <c r="O175" i="1"/>
  <c r="O641" i="1"/>
  <c r="O760" i="1"/>
  <c r="O798" i="1"/>
  <c r="O979" i="1"/>
  <c r="O1048" i="1"/>
  <c r="O1084" i="1"/>
  <c r="O1183" i="1"/>
  <c r="O1531" i="1"/>
  <c r="O1602" i="1"/>
  <c r="O1636" i="1"/>
  <c r="O1687" i="1"/>
  <c r="O1722" i="1"/>
  <c r="O1756" i="1"/>
  <c r="O1807" i="1"/>
  <c r="O1276" i="1"/>
  <c r="O89" i="1"/>
  <c r="O138" i="1"/>
  <c r="O450" i="1"/>
  <c r="O487" i="1"/>
  <c r="O762" i="1"/>
  <c r="O799" i="1"/>
  <c r="O1086" i="1"/>
  <c r="O1218" i="1"/>
  <c r="O1336" i="1"/>
  <c r="O1468" i="1"/>
  <c r="O1603" i="1"/>
  <c r="O1637" i="1"/>
  <c r="O1723" i="1"/>
  <c r="O451" i="1"/>
  <c r="O568" i="1"/>
  <c r="O607" i="1"/>
  <c r="O724" i="1"/>
  <c r="O1120" i="1"/>
  <c r="O1219" i="1"/>
  <c r="O1278" i="1"/>
  <c r="O1337" i="1"/>
  <c r="O1396" i="1"/>
  <c r="O1420" i="1"/>
  <c r="O1444" i="1"/>
  <c r="O1469" i="1"/>
  <c r="O1552" i="1"/>
  <c r="O1638" i="1"/>
  <c r="O1792" i="1"/>
  <c r="O1843" i="1"/>
  <c r="O1876" i="1"/>
  <c r="O414" i="1"/>
  <c r="O1122" i="1"/>
  <c r="O1399" i="1"/>
  <c r="O1492" i="1"/>
  <c r="O1639" i="1"/>
  <c r="O259" i="1"/>
  <c r="O377" i="1"/>
  <c r="O689" i="1"/>
  <c r="O725" i="1"/>
  <c r="O845" i="1"/>
  <c r="O1422" i="1"/>
  <c r="O1588" i="1"/>
  <c r="O101" i="1"/>
  <c r="O223" i="1"/>
  <c r="O378" i="1"/>
  <c r="O533" i="1"/>
  <c r="O652" i="1"/>
  <c r="O690" i="1"/>
  <c r="O808" i="1"/>
  <c r="O846" i="1"/>
  <c r="O881" i="1"/>
  <c r="O917" i="1"/>
  <c r="O1156" i="1"/>
  <c r="O1312" i="1"/>
  <c r="O1373" i="1"/>
  <c r="O1493" i="1"/>
  <c r="O1516" i="1"/>
  <c r="O1554" i="1"/>
  <c r="O1589" i="1"/>
  <c r="O1877" i="1"/>
  <c r="O1856" i="1"/>
  <c r="O1835" i="1"/>
  <c r="O1814" i="1"/>
  <c r="O1794" i="1"/>
  <c r="O1772" i="1"/>
  <c r="O1750" i="1"/>
  <c r="O1730" i="1"/>
  <c r="O1709" i="1"/>
  <c r="O1683" i="1"/>
  <c r="O1584" i="1"/>
  <c r="O1539" i="1"/>
  <c r="O1473" i="1"/>
  <c r="O1290" i="1"/>
  <c r="O1166" i="1"/>
  <c r="O1031" i="1"/>
  <c r="O890" i="1"/>
  <c r="O738" i="1"/>
  <c r="O581" i="1"/>
  <c r="O426" i="1"/>
  <c r="O271" i="1"/>
  <c r="O114" i="1"/>
  <c r="A3" i="1"/>
  <c r="O1375" i="1" l="1"/>
  <c r="O1132" i="1"/>
  <c r="O1529" i="1"/>
  <c r="O1900" i="1"/>
  <c r="O1819" i="1"/>
  <c r="O773" i="1"/>
  <c r="O774" i="1"/>
  <c r="O187" i="1"/>
  <c r="O955" i="1"/>
  <c r="O402" i="1"/>
  <c r="O1159" i="1"/>
  <c r="O1757" i="1"/>
  <c r="O1831" i="1"/>
  <c r="O1555" i="1"/>
  <c r="O1782" i="1"/>
  <c r="O544" i="1"/>
  <c r="O499" i="1"/>
  <c r="O1828" i="1"/>
  <c r="O1829" i="1"/>
  <c r="O1613" i="1"/>
  <c r="O1744" i="1"/>
  <c r="O1590" i="1"/>
  <c r="O294" i="1"/>
  <c r="O1062" i="1"/>
  <c r="O475" i="1"/>
  <c r="O1243" i="1"/>
  <c r="O750" i="1"/>
  <c r="O258" i="1"/>
  <c r="O41" i="1"/>
  <c r="O904" i="1"/>
  <c r="O210" i="1"/>
  <c r="O1180" i="1"/>
  <c r="O580" i="1"/>
  <c r="O1457" i="1"/>
  <c r="O511" i="1"/>
  <c r="O1025" i="1"/>
  <c r="O784" i="1"/>
  <c r="O53" i="1"/>
  <c r="O1351" i="1"/>
  <c r="O964" i="1"/>
  <c r="O893" i="1"/>
  <c r="O894" i="1"/>
  <c r="O510" i="1"/>
  <c r="O1482" i="1"/>
  <c r="O1504" i="1"/>
  <c r="O1650" i="1"/>
  <c r="O869" i="1"/>
  <c r="O328" i="1"/>
  <c r="O1841" i="1"/>
  <c r="O29" i="1"/>
  <c r="O1673" i="1"/>
  <c r="O1470" i="1"/>
  <c r="O1423" i="1"/>
  <c r="O1661" i="1"/>
  <c r="O232" i="1"/>
  <c r="O1698" i="1"/>
  <c r="O1540" i="1"/>
  <c r="O342" i="1"/>
  <c r="O1110" i="1"/>
  <c r="O523" i="1"/>
  <c r="O1291" i="1"/>
  <c r="O786" i="1"/>
  <c r="O295" i="1"/>
  <c r="O78" i="1"/>
  <c r="O941" i="1"/>
  <c r="O247" i="1"/>
  <c r="O1216" i="1"/>
  <c r="O605" i="1"/>
  <c r="O1543" i="1"/>
  <c r="O124" i="1"/>
  <c r="O1049" i="1"/>
  <c r="O809" i="1"/>
  <c r="O376" i="1"/>
  <c r="O1374" i="1"/>
  <c r="O989" i="1"/>
  <c r="O1036" i="1"/>
  <c r="O929" i="1"/>
  <c r="O785" i="1"/>
  <c r="O125" i="1"/>
  <c r="O1564" i="1"/>
  <c r="O1684" i="1"/>
  <c r="O1506" i="1"/>
  <c r="O485" i="1"/>
  <c r="O1890" i="1"/>
  <c r="O413" i="1"/>
  <c r="O1758" i="1"/>
  <c r="O1553" i="1"/>
  <c r="O1471" i="1"/>
  <c r="O1626" i="1"/>
  <c r="O1745" i="1"/>
  <c r="O700" i="1"/>
  <c r="O1228" i="1"/>
  <c r="O1313" i="1"/>
  <c r="O390" i="1"/>
  <c r="O1158" i="1"/>
  <c r="O571" i="1"/>
  <c r="O1339" i="1"/>
  <c r="O823" i="1"/>
  <c r="O460" i="1"/>
  <c r="O136" i="1"/>
  <c r="O977" i="1"/>
  <c r="O1507" i="1"/>
  <c r="O1363" i="1"/>
  <c r="O1818" i="1"/>
  <c r="O1192" i="1"/>
  <c r="O438" i="1"/>
  <c r="O1206" i="1"/>
  <c r="O619" i="1"/>
  <c r="O1387" i="1"/>
  <c r="O1867" i="1"/>
  <c r="O1721" i="1"/>
  <c r="O718" i="1"/>
  <c r="O1269" i="1"/>
  <c r="O1583" i="1"/>
  <c r="O429" i="1"/>
  <c r="V10" i="1"/>
  <c r="V5" i="1"/>
  <c r="O321" i="1"/>
  <c r="O164" i="1"/>
  <c r="O1293" i="1"/>
  <c r="O635" i="1"/>
  <c r="O920" i="1"/>
  <c r="O273" i="1"/>
  <c r="O1078" i="1"/>
  <c r="O1628" i="1"/>
  <c r="O56" i="1"/>
  <c r="O308" i="1"/>
  <c r="O1859" i="1"/>
  <c r="O741" i="1"/>
  <c r="O260" i="1"/>
  <c r="O1461" i="1"/>
  <c r="V9" i="1"/>
  <c r="V8" i="1"/>
  <c r="V6" i="1"/>
  <c r="E10" i="1"/>
  <c r="F10" i="1"/>
  <c r="J10" i="1"/>
  <c r="G10" i="1"/>
  <c r="H10" i="1"/>
  <c r="N10" i="1" s="1"/>
  <c r="I10" i="1"/>
  <c r="K10" i="1"/>
  <c r="L10" i="1"/>
  <c r="M10" i="1"/>
  <c r="O10" i="1"/>
  <c r="C10" i="1"/>
  <c r="D10" i="1"/>
  <c r="L5" i="1"/>
  <c r="M5" i="1"/>
  <c r="C5" i="1"/>
  <c r="K5" i="1"/>
  <c r="O5" i="1"/>
  <c r="J5" i="1"/>
  <c r="D5" i="1"/>
  <c r="E5" i="1"/>
  <c r="F5" i="1"/>
  <c r="G5" i="1"/>
  <c r="I5" i="1"/>
  <c r="H5" i="1"/>
  <c r="N5" i="1" s="1"/>
  <c r="F6" i="1"/>
  <c r="D6" i="1"/>
  <c r="E6" i="1"/>
  <c r="G6" i="1"/>
  <c r="C6" i="1"/>
  <c r="H6" i="1"/>
  <c r="N6" i="1" s="1"/>
  <c r="I6" i="1"/>
  <c r="J6" i="1"/>
  <c r="K6" i="1"/>
  <c r="L6" i="1"/>
  <c r="M6" i="1"/>
  <c r="O6" i="1"/>
  <c r="J11" i="1"/>
  <c r="K11" i="1"/>
  <c r="L11" i="1"/>
  <c r="M11" i="1"/>
  <c r="O11" i="1"/>
  <c r="G11" i="1"/>
  <c r="I11" i="1"/>
  <c r="D11" i="1"/>
  <c r="E11" i="1"/>
  <c r="H11" i="1"/>
  <c r="N11" i="1" s="1"/>
  <c r="F11" i="1"/>
  <c r="O9" i="1"/>
  <c r="E9" i="1"/>
  <c r="D9" i="1"/>
  <c r="F9" i="1"/>
  <c r="G9" i="1"/>
  <c r="H9" i="1"/>
  <c r="N9" i="1" s="1"/>
  <c r="I9" i="1"/>
  <c r="C9" i="1"/>
  <c r="M9" i="1"/>
  <c r="J9" i="1"/>
  <c r="K9" i="1"/>
  <c r="L9" i="1"/>
  <c r="K8" i="1"/>
  <c r="L8" i="1"/>
  <c r="M8" i="1"/>
  <c r="O8" i="1"/>
  <c r="C8" i="1"/>
  <c r="D8" i="1"/>
  <c r="I8" i="1"/>
  <c r="J8" i="1"/>
  <c r="E8" i="1"/>
  <c r="H8" i="1"/>
  <c r="N8" i="1" s="1"/>
  <c r="F8" i="1"/>
  <c r="G8" i="1"/>
  <c r="F7" i="1"/>
  <c r="G7" i="1"/>
  <c r="H7" i="1"/>
  <c r="N7" i="1" s="1"/>
  <c r="K7" i="1"/>
  <c r="I7" i="1"/>
  <c r="J7" i="1"/>
  <c r="L7" i="1"/>
  <c r="E7" i="1"/>
  <c r="M7" i="1"/>
  <c r="C7" i="1"/>
  <c r="O7" i="1"/>
  <c r="D7" i="1"/>
  <c r="F13" i="1"/>
  <c r="C13" i="1"/>
  <c r="G13" i="1"/>
  <c r="H13" i="1"/>
  <c r="N13" i="1" s="1"/>
  <c r="I13" i="1"/>
  <c r="K13" i="1"/>
  <c r="O13" i="1"/>
  <c r="J13" i="1"/>
  <c r="L13" i="1"/>
  <c r="M13" i="1"/>
  <c r="D13" i="1"/>
  <c r="E13" i="1"/>
  <c r="E16" i="1"/>
  <c r="F16" i="1"/>
  <c r="J16" i="1"/>
  <c r="G16" i="1"/>
  <c r="H16" i="1"/>
  <c r="N16" i="1" s="1"/>
  <c r="L16" i="1"/>
  <c r="I16" i="1"/>
  <c r="V16" i="1"/>
  <c r="K16" i="1"/>
  <c r="O16" i="1"/>
  <c r="C16" i="1"/>
  <c r="M16" i="1"/>
  <c r="D16" i="1"/>
  <c r="H15" i="1"/>
  <c r="N15" i="1" s="1"/>
  <c r="G15" i="1"/>
  <c r="E15" i="1"/>
  <c r="V15" i="1"/>
  <c r="D15" i="1"/>
  <c r="F15" i="1"/>
  <c r="I15" i="1"/>
  <c r="J15" i="1"/>
  <c r="K15" i="1"/>
  <c r="L15" i="1"/>
  <c r="M15" i="1"/>
  <c r="O15" i="1"/>
  <c r="C15" i="1"/>
  <c r="K14" i="1"/>
  <c r="L14" i="1"/>
  <c r="M14" i="1"/>
  <c r="O14" i="1"/>
  <c r="V14" i="1"/>
  <c r="D14" i="1"/>
  <c r="E14" i="1"/>
  <c r="F14" i="1"/>
  <c r="G14" i="1"/>
  <c r="I14" i="1"/>
  <c r="J14" i="1"/>
  <c r="C14" i="1"/>
  <c r="H14" i="1"/>
  <c r="N14" i="1" s="1"/>
  <c r="H12" i="1"/>
  <c r="N12" i="1" s="1"/>
  <c r="V12" i="1"/>
  <c r="C12" i="1"/>
  <c r="E12" i="1"/>
  <c r="F12" i="1"/>
  <c r="I12" i="1"/>
  <c r="J12" i="1"/>
  <c r="K12" i="1"/>
  <c r="L12" i="1"/>
  <c r="M12" i="1"/>
  <c r="O12" i="1"/>
  <c r="G12" i="1"/>
  <c r="C11" i="1"/>
  <c r="V11" i="1"/>
  <c r="B7" i="1"/>
  <c r="B15" i="1"/>
  <c r="B16" i="1"/>
  <c r="B5" i="1"/>
  <c r="B10" i="1"/>
  <c r="B8" i="1"/>
  <c r="B11" i="1"/>
  <c r="B12" i="1"/>
  <c r="B6" i="1"/>
  <c r="B9" i="1"/>
  <c r="B13" i="1"/>
  <c r="B14" i="1"/>
  <c r="O620" i="1"/>
  <c r="O1797" i="1"/>
  <c r="O1822" i="1"/>
  <c r="O417" i="1"/>
  <c r="O1571" i="1"/>
  <c r="O1185" i="1"/>
  <c r="O1654" i="1"/>
  <c r="O371" i="1"/>
  <c r="O1245" i="1"/>
  <c r="O754" i="1"/>
  <c r="O1617" i="1"/>
  <c r="O1485" i="1"/>
  <c r="O1666" i="1"/>
  <c r="O359" i="1"/>
  <c r="O1354" i="1"/>
  <c r="O309" i="1"/>
  <c r="O33" i="1"/>
  <c r="O765" i="1"/>
  <c r="O1076" i="1"/>
  <c r="O1496" i="1"/>
  <c r="O416" i="1"/>
  <c r="O44" i="1"/>
  <c r="O994" i="1"/>
  <c r="O93" i="1"/>
  <c r="O740" i="1"/>
  <c r="O1306" i="1"/>
  <c r="O465" i="1"/>
  <c r="O551" i="1"/>
  <c r="O1042" i="1"/>
  <c r="O201" i="1"/>
  <c r="O683" i="1"/>
  <c r="O1126" i="1"/>
  <c r="O166" i="1"/>
  <c r="O1882" i="1"/>
  <c r="O1904" i="1"/>
  <c r="O692" i="1"/>
  <c r="O1402" i="1"/>
  <c r="O1065" i="1"/>
  <c r="O1737" i="1"/>
  <c r="O1883" i="1"/>
  <c r="O143" i="1"/>
  <c r="O1448" i="1"/>
  <c r="O1055" i="1"/>
  <c r="O1533" i="1"/>
  <c r="O177" i="1"/>
  <c r="O1016" i="1"/>
  <c r="O560" i="1"/>
  <c r="O1486" i="1"/>
  <c r="O1437" i="1"/>
  <c r="O1546" i="1"/>
  <c r="O202" i="1"/>
  <c r="O1232" i="1"/>
  <c r="O58" i="1"/>
  <c r="O1484" i="1"/>
  <c r="O717" i="1"/>
  <c r="O1028" i="1"/>
  <c r="O1425" i="1"/>
  <c r="O755" i="1"/>
  <c r="O1784" i="1"/>
  <c r="O946" i="1"/>
  <c r="O1510" i="1"/>
  <c r="O668" i="1"/>
  <c r="O1233" i="1"/>
  <c r="O392" i="1"/>
  <c r="O478" i="1"/>
  <c r="O969" i="1"/>
  <c r="O128" i="1"/>
  <c r="O587" i="1"/>
  <c r="O1030" i="1"/>
  <c r="O467" i="1"/>
  <c r="O188" i="1"/>
  <c r="O1805" i="1"/>
  <c r="O991" i="1"/>
  <c r="O1700" i="1"/>
  <c r="O1519" i="1"/>
  <c r="O1746" i="1"/>
  <c r="O1475" i="1"/>
  <c r="O1196" i="1"/>
  <c r="O1881" i="1"/>
  <c r="O1759" i="1"/>
  <c r="O1894" i="1"/>
  <c r="O34" i="1"/>
  <c r="O1340" i="1"/>
  <c r="O1018" i="1"/>
  <c r="O1365" i="1"/>
  <c r="O1511" i="1"/>
  <c r="O944" i="1"/>
  <c r="O524" i="1"/>
  <c r="O1463" i="1"/>
  <c r="O1415" i="1"/>
  <c r="O1436" i="1"/>
  <c r="O68" i="1"/>
  <c r="O1137" i="1"/>
  <c r="O1199" i="1"/>
  <c r="O1450" i="1"/>
  <c r="O669" i="1"/>
  <c r="O1004" i="1"/>
  <c r="O1389" i="1"/>
  <c r="O730" i="1"/>
  <c r="O1736" i="1"/>
  <c r="O921" i="1"/>
  <c r="O1462" i="1"/>
  <c r="O503" i="1"/>
  <c r="O1197" i="1"/>
  <c r="O227" i="1"/>
  <c r="O441" i="1"/>
  <c r="O932" i="1"/>
  <c r="O92" i="1"/>
  <c r="O539" i="1"/>
  <c r="O982" i="1"/>
  <c r="O655" i="1"/>
  <c r="O1763" i="1"/>
  <c r="O1747" i="1"/>
  <c r="O1847" i="1"/>
  <c r="O1520" i="1"/>
  <c r="O419" i="1"/>
  <c r="O1317" i="1"/>
  <c r="O1880" i="1"/>
  <c r="O186" i="1"/>
  <c r="O1641" i="1"/>
  <c r="O1187" i="1"/>
  <c r="O1281" i="1"/>
  <c r="O983" i="1"/>
  <c r="O1246" i="1"/>
  <c r="O981" i="1"/>
  <c r="O909" i="1"/>
  <c r="O405" i="1"/>
  <c r="O1390" i="1"/>
  <c r="O1388" i="1"/>
  <c r="O1328" i="1"/>
  <c r="O1523" i="1"/>
  <c r="O705" i="1"/>
  <c r="O1175" i="1"/>
  <c r="O1412" i="1"/>
  <c r="O179" i="1"/>
  <c r="O980" i="1"/>
  <c r="O1367" i="1"/>
  <c r="O707" i="1"/>
  <c r="O1688" i="1"/>
  <c r="O897" i="1"/>
  <c r="O1414" i="1"/>
  <c r="O466" i="1"/>
  <c r="O1160" i="1"/>
  <c r="O191" i="1"/>
  <c r="O404" i="1"/>
  <c r="O896" i="1"/>
  <c r="O1355" i="1"/>
  <c r="O491" i="1"/>
  <c r="O934" i="1"/>
  <c r="O1066" i="1"/>
  <c r="O812" i="1"/>
  <c r="O1559" i="1"/>
  <c r="O1852" i="1"/>
  <c r="O1675" i="1"/>
  <c r="O226" i="1"/>
  <c r="O1648" i="1"/>
  <c r="O1253" i="1"/>
  <c r="O1830" i="1"/>
  <c r="O1577" i="1"/>
  <c r="O340" i="1"/>
  <c r="O1799" i="1"/>
  <c r="O1606" i="1"/>
  <c r="O1090" i="1"/>
  <c r="O1220" i="1"/>
  <c r="O947" i="1"/>
  <c r="O1184" i="1"/>
  <c r="O333" i="1"/>
  <c r="O872" i="1"/>
  <c r="O287" i="1"/>
  <c r="O1331" i="1"/>
  <c r="O1330" i="1"/>
  <c r="O1173" i="1"/>
  <c r="O1295" i="1"/>
  <c r="O394" i="1"/>
  <c r="O647" i="1"/>
  <c r="O1329" i="1"/>
  <c r="O131" i="1"/>
  <c r="O956" i="1"/>
  <c r="O1209" i="1"/>
  <c r="O682" i="1"/>
  <c r="O1640" i="1"/>
  <c r="O873" i="1"/>
  <c r="O1271" i="1"/>
  <c r="O430" i="1"/>
  <c r="O995" i="1"/>
  <c r="O154" i="1"/>
  <c r="O368" i="1"/>
  <c r="O860" i="1"/>
  <c r="O1307" i="1"/>
  <c r="O443" i="1"/>
  <c r="O838" i="1"/>
  <c r="O1319" i="1"/>
  <c r="O957" i="1"/>
  <c r="O1601" i="1"/>
  <c r="O1893" i="1"/>
  <c r="O1696" i="1"/>
  <c r="O1726" i="1"/>
  <c r="O1517" i="1"/>
  <c r="O28" i="1"/>
  <c r="O1487" i="1"/>
  <c r="O498" i="1"/>
  <c r="O1842" i="1"/>
  <c r="O1449" i="1"/>
  <c r="O802" i="1"/>
  <c r="O1892" i="1"/>
  <c r="O801" i="1"/>
  <c r="O1151" i="1"/>
  <c r="O1906" i="1"/>
  <c r="O836" i="1"/>
  <c r="O250" i="1"/>
  <c r="O1210" i="1"/>
  <c r="O1208" i="1"/>
  <c r="O1139" i="1"/>
  <c r="O1172" i="1"/>
  <c r="O275" i="1"/>
  <c r="O623" i="1"/>
  <c r="O1305" i="1"/>
  <c r="O106" i="1"/>
  <c r="O908" i="1"/>
  <c r="O1186" i="1"/>
  <c r="O657" i="1"/>
  <c r="O1592" i="1"/>
  <c r="O848" i="1"/>
  <c r="O1234" i="1"/>
  <c r="O393" i="1"/>
  <c r="O959" i="1"/>
  <c r="O117" i="1"/>
  <c r="O332" i="1"/>
  <c r="O695" i="1"/>
  <c r="O1259" i="1"/>
  <c r="O395" i="1"/>
  <c r="O790" i="1"/>
  <c r="O1594" i="1"/>
  <c r="O1674" i="1"/>
  <c r="O42" i="1"/>
  <c r="O884" i="1"/>
  <c r="O851" i="1"/>
  <c r="O1567" i="1"/>
  <c r="O883" i="1"/>
  <c r="O1699" i="1"/>
  <c r="O1378" i="1"/>
  <c r="O1400" i="1"/>
  <c r="O766" i="1"/>
  <c r="O1809" i="1"/>
  <c r="O764" i="1"/>
  <c r="O1053" i="1"/>
  <c r="O1858" i="1"/>
  <c r="O719" i="1"/>
  <c r="O1438" i="1"/>
  <c r="O597" i="1"/>
  <c r="O1077" i="1"/>
  <c r="O1040" i="1"/>
  <c r="O1138" i="1"/>
  <c r="O236" i="1"/>
  <c r="O599" i="1"/>
  <c r="O1283" i="1"/>
  <c r="O83" i="1"/>
  <c r="O418" i="1"/>
  <c r="O659" i="1"/>
  <c r="O634" i="1"/>
  <c r="O1508" i="1"/>
  <c r="O824" i="1"/>
  <c r="O1198" i="1"/>
  <c r="O356" i="1"/>
  <c r="O922" i="1"/>
  <c r="O81" i="1"/>
  <c r="O167" i="1"/>
  <c r="O658" i="1"/>
  <c r="O1211" i="1"/>
  <c r="O347" i="1"/>
  <c r="O742" i="1"/>
  <c r="O105" i="1"/>
  <c r="O1545" i="1"/>
  <c r="O1064" i="1"/>
  <c r="O1593" i="1"/>
  <c r="O1495" i="1"/>
  <c r="O954" i="1"/>
  <c r="O1901" i="1"/>
  <c r="O1341" i="1"/>
  <c r="O608" i="1"/>
  <c r="O1775" i="1"/>
  <c r="O645" i="1"/>
  <c r="O1017" i="1"/>
  <c r="O1773" i="1"/>
  <c r="O680" i="1"/>
  <c r="O1268" i="1"/>
  <c r="O1871" i="1"/>
  <c r="O1041" i="1"/>
  <c r="O1005" i="1"/>
  <c r="O861" i="1"/>
  <c r="O1629" i="1"/>
  <c r="O574" i="1"/>
  <c r="O1149" i="1"/>
  <c r="O104" i="1"/>
  <c r="O370" i="1"/>
  <c r="O610" i="1"/>
  <c r="O609" i="1"/>
  <c r="O1474" i="1"/>
  <c r="O800" i="1"/>
  <c r="O1161" i="1"/>
  <c r="O320" i="1"/>
  <c r="O885" i="1"/>
  <c r="O45" i="1"/>
  <c r="O130" i="1"/>
  <c r="O622" i="1"/>
  <c r="O1163" i="1"/>
  <c r="O251" i="1"/>
  <c r="O550" i="1"/>
  <c r="O1798" i="1"/>
  <c r="O1426" i="1"/>
  <c r="O1518" i="1"/>
  <c r="O1762" i="1"/>
  <c r="O1451" i="1"/>
  <c r="O1891" i="1"/>
  <c r="O1697" i="1"/>
  <c r="O1580" i="1"/>
  <c r="O1282" i="1"/>
  <c r="O572" i="1"/>
  <c r="O1724" i="1"/>
  <c r="O490" i="1"/>
  <c r="O945" i="1"/>
  <c r="O1739" i="1"/>
  <c r="O563" i="1"/>
  <c r="O1112" i="1"/>
  <c r="O1821" i="1"/>
  <c r="O1007" i="1"/>
  <c r="O968" i="1"/>
  <c r="O706" i="1"/>
  <c r="O1595" i="1"/>
  <c r="O549" i="1"/>
  <c r="O1127" i="1"/>
  <c r="O1532" i="1"/>
  <c r="O345" i="1"/>
  <c r="O586" i="1"/>
  <c r="O584" i="1"/>
  <c r="O1439" i="1"/>
  <c r="O263" i="1"/>
  <c r="O1124" i="1"/>
  <c r="O284" i="1"/>
  <c r="O849" i="1"/>
  <c r="O935" i="1"/>
  <c r="O94" i="1"/>
  <c r="O585" i="1"/>
  <c r="O1115" i="1"/>
  <c r="O203" i="1"/>
  <c r="O502" i="1"/>
  <c r="O1642" i="1"/>
  <c r="O261" i="1"/>
  <c r="O1786" i="1"/>
  <c r="O1796" i="1"/>
  <c r="O1664" i="1"/>
  <c r="O1631" i="1"/>
  <c r="O1223" i="1"/>
  <c r="O1499" i="1"/>
  <c r="O1221" i="1"/>
  <c r="O453" i="1"/>
  <c r="O1690" i="1"/>
  <c r="O334" i="1"/>
  <c r="O910" i="1"/>
  <c r="O1653" i="1"/>
  <c r="O525" i="1"/>
  <c r="O753" i="1"/>
  <c r="O1787" i="1"/>
  <c r="O791" i="1"/>
  <c r="O933" i="1"/>
  <c r="O670" i="1"/>
  <c r="O1521" i="1"/>
  <c r="O526" i="1"/>
  <c r="O1103" i="1"/>
  <c r="O1498" i="1"/>
  <c r="O322" i="1"/>
  <c r="O562" i="1"/>
  <c r="O561" i="1"/>
  <c r="O1403" i="1"/>
  <c r="O239" i="1"/>
  <c r="O1088" i="1"/>
  <c r="O119" i="1"/>
  <c r="O813" i="1"/>
  <c r="O898" i="1"/>
  <c r="O57" i="1"/>
  <c r="O548" i="1"/>
  <c r="O1019" i="1"/>
  <c r="O155" i="1"/>
  <c r="O454" i="1"/>
  <c r="O1556" i="1"/>
  <c r="O1748" i="1"/>
  <c r="O1677" i="1"/>
  <c r="O1808" i="1"/>
  <c r="O1665" i="1"/>
  <c r="O1125" i="1"/>
  <c r="O335" i="1"/>
  <c r="O1655" i="1"/>
  <c r="O296" i="1"/>
  <c r="O874" i="1"/>
  <c r="O1619" i="1"/>
  <c r="O407" i="1"/>
  <c r="O442" i="1"/>
  <c r="O1701" i="1"/>
  <c r="O633" i="1"/>
  <c r="O899" i="1"/>
  <c r="O357" i="1"/>
  <c r="O1352" i="1"/>
  <c r="O500" i="1"/>
  <c r="O911" i="1"/>
  <c r="O1427" i="1"/>
  <c r="O297" i="1"/>
  <c r="O537" i="1"/>
  <c r="O536" i="1"/>
  <c r="O1294" i="1"/>
  <c r="O215" i="1"/>
  <c r="O1052" i="1"/>
  <c r="O82" i="1"/>
  <c r="O776" i="1"/>
  <c r="O862" i="1"/>
  <c r="O1353" i="1"/>
  <c r="O512" i="1"/>
  <c r="O971" i="1"/>
  <c r="O107" i="1"/>
  <c r="O406" i="1"/>
  <c r="O1844" i="1"/>
  <c r="O189" i="1"/>
  <c r="O383" i="1"/>
  <c r="O1618" i="1"/>
  <c r="O1712" i="1"/>
  <c r="O1713" i="1"/>
  <c r="O1424" i="1"/>
  <c r="O767" i="1"/>
  <c r="O298" i="1"/>
  <c r="O1604" i="1"/>
  <c r="O178" i="1"/>
  <c r="O1568" i="1"/>
  <c r="O369" i="1"/>
  <c r="O286" i="1"/>
  <c r="O1667" i="1"/>
  <c r="O596" i="1"/>
  <c r="O826" i="1"/>
  <c r="O237" i="1"/>
  <c r="O1292" i="1"/>
  <c r="O477" i="1"/>
  <c r="O863" i="1"/>
  <c r="O1391" i="1"/>
  <c r="O272" i="1"/>
  <c r="O513" i="1"/>
  <c r="O488" i="1"/>
  <c r="O1136" i="1"/>
  <c r="O190" i="1"/>
  <c r="O887" i="1"/>
  <c r="O46" i="1"/>
  <c r="O611" i="1"/>
  <c r="O825" i="1"/>
  <c r="O1316" i="1"/>
  <c r="O476" i="1"/>
  <c r="O923" i="1"/>
  <c r="O1318" i="1"/>
  <c r="O358" i="1"/>
  <c r="O1823" i="1"/>
  <c r="O1846" i="1"/>
  <c r="O839" i="1"/>
  <c r="O1401" i="1"/>
  <c r="O152" i="1"/>
  <c r="O1733" i="1"/>
  <c r="O1734" i="1"/>
  <c r="O1497" i="1"/>
  <c r="O1715" i="1"/>
  <c r="O728" i="1"/>
  <c r="O141" i="1"/>
  <c r="O1570" i="1"/>
  <c r="O140" i="1"/>
  <c r="O681" i="1"/>
  <c r="O1509" i="1"/>
  <c r="O212" i="1"/>
  <c r="O248" i="1"/>
  <c r="O1616" i="1"/>
  <c r="O479" i="1"/>
  <c r="O671" i="1"/>
  <c r="O200" i="1"/>
  <c r="O1102" i="1"/>
  <c r="O452" i="1"/>
  <c r="O837" i="1"/>
  <c r="O1257" i="1"/>
  <c r="O249" i="1"/>
  <c r="O489" i="1"/>
  <c r="O71" i="1"/>
  <c r="O1113" i="1"/>
  <c r="O165" i="1"/>
  <c r="O850" i="1"/>
  <c r="O1413" i="1"/>
  <c r="O575" i="1"/>
  <c r="O788" i="1"/>
  <c r="O1280" i="1"/>
  <c r="O311" i="1"/>
  <c r="O875" i="1"/>
  <c r="O1270" i="1"/>
  <c r="O310" i="1"/>
  <c r="O653" i="1"/>
  <c r="O1845" i="1"/>
  <c r="O1785" i="1"/>
  <c r="O1101" i="1"/>
  <c r="O1866" i="1"/>
  <c r="O1806" i="1"/>
  <c r="O1614" i="1"/>
  <c r="V7" i="1" s="1"/>
  <c r="O52" i="1"/>
  <c r="O1889" i="1"/>
  <c r="O1760" i="1"/>
  <c r="O32" i="1"/>
  <c r="O1534" i="1"/>
  <c r="O95" i="1"/>
  <c r="O644" i="1"/>
  <c r="O1364" i="1"/>
  <c r="O1148" i="1"/>
  <c r="O129" i="1"/>
  <c r="O1582" i="1"/>
  <c r="O323" i="1"/>
  <c r="O632" i="1"/>
  <c r="O1544" i="1"/>
  <c r="O743" i="1"/>
  <c r="O815" i="1"/>
  <c r="O1235" i="1"/>
  <c r="O224" i="1"/>
  <c r="O464" i="1"/>
  <c r="O47" i="1"/>
  <c r="O1091" i="1"/>
  <c r="O142" i="1"/>
  <c r="O814" i="1"/>
  <c r="O1379" i="1"/>
  <c r="O538" i="1"/>
  <c r="O752" i="1"/>
  <c r="O1244" i="1"/>
  <c r="O274" i="1"/>
  <c r="O827" i="1"/>
  <c r="O1222" i="1"/>
  <c r="O262" i="1"/>
  <c r="O958" i="1"/>
  <c r="O1727" i="1"/>
  <c r="O573" i="1"/>
  <c r="O428" i="1"/>
  <c r="O462" i="1"/>
  <c r="O1780" i="1"/>
  <c r="O455" i="1"/>
  <c r="O1605" i="1"/>
  <c r="O1247" i="1"/>
  <c r="O1689" i="1"/>
  <c r="O527" i="1"/>
  <c r="O1304" i="1"/>
  <c r="O1114" i="1"/>
  <c r="O80" i="1"/>
  <c r="O1547" i="1"/>
  <c r="O285" i="1"/>
  <c r="O515" i="1"/>
  <c r="O1522" i="1"/>
  <c r="O431" i="1"/>
  <c r="O380" i="1"/>
  <c r="O789" i="1"/>
  <c r="O1100" i="1"/>
  <c r="O176" i="1"/>
  <c r="O440" i="1"/>
  <c r="O69" i="1"/>
  <c r="O1043" i="1"/>
  <c r="O116" i="1"/>
  <c r="O777" i="1"/>
  <c r="O1343" i="1"/>
  <c r="O501" i="1"/>
  <c r="O716" i="1"/>
  <c r="O1079" i="1"/>
  <c r="O238" i="1"/>
  <c r="O731" i="1"/>
  <c r="O1174" i="1"/>
  <c r="O214" i="1"/>
  <c r="O1820" i="1"/>
  <c r="O1098" i="1"/>
  <c r="O1868" i="1"/>
  <c r="O1348" i="1"/>
  <c r="O1905" i="1"/>
  <c r="O1888" i="1"/>
  <c r="O535" i="1"/>
  <c r="O1133" i="1"/>
  <c r="O993" i="1"/>
  <c r="O1833" i="1"/>
  <c r="O1258" i="1"/>
  <c r="O1869" i="1"/>
  <c r="O729" i="1"/>
  <c r="O1377" i="1"/>
  <c r="O1703" i="1"/>
  <c r="O1067" i="1"/>
  <c r="O299" i="1"/>
  <c r="O886" i="1"/>
  <c r="O118" i="1"/>
  <c r="O1738" i="1"/>
  <c r="O1643" i="1"/>
  <c r="O1870" i="1"/>
  <c r="O1652" i="1"/>
  <c r="O1029" i="1"/>
  <c r="O70" i="1"/>
  <c r="O1162" i="1"/>
  <c r="O1376" i="1"/>
  <c r="O382" i="1"/>
  <c r="O1702" i="1"/>
  <c r="O35" i="1"/>
  <c r="O1907" i="1"/>
  <c r="O1749" i="1"/>
  <c r="O694" i="1"/>
  <c r="O621" i="1"/>
  <c r="O344" i="1"/>
  <c r="O346" i="1"/>
  <c r="O693" i="1"/>
  <c r="O1676" i="1"/>
  <c r="O225" i="1"/>
  <c r="O1256" i="1"/>
  <c r="O1895" i="1"/>
  <c r="O1678" i="1"/>
  <c r="O1679" i="1"/>
  <c r="O59" i="1"/>
  <c r="O646" i="1"/>
  <c r="O778" i="1"/>
  <c r="O1342" i="1"/>
  <c r="O1761" i="1"/>
  <c r="O992" i="1"/>
  <c r="O1811" i="1"/>
  <c r="O1607" i="1"/>
  <c r="O381" i="1"/>
  <c r="O304" i="1"/>
  <c r="O425" i="1"/>
  <c r="O1708" i="1"/>
  <c r="O1711" i="1"/>
  <c r="O461" i="1"/>
  <c r="O1817" i="1"/>
  <c r="O1853" i="1"/>
  <c r="O617" i="1"/>
  <c r="O1854" i="1"/>
  <c r="O1732" i="1"/>
  <c r="O737" i="1"/>
  <c r="O1579" i="1"/>
  <c r="O149" i="1"/>
  <c r="O305" i="1"/>
  <c r="O772" i="1"/>
  <c r="O1591" i="1"/>
  <c r="O1769" i="1"/>
  <c r="O1879" i="1"/>
  <c r="O1771" i="1"/>
  <c r="O1027" i="1"/>
  <c r="O1625" i="1"/>
  <c r="O113" i="1"/>
  <c r="O1660" i="1"/>
  <c r="O1194" i="1"/>
  <c r="O1686" i="1"/>
  <c r="V13" i="1" s="1"/>
  <c r="O1663" i="1"/>
  <c r="O1314" i="1"/>
  <c r="O268" i="1"/>
  <c r="O1793" i="1"/>
  <c r="O779" i="1"/>
  <c r="O1366" i="1"/>
  <c r="O598" i="1"/>
  <c r="O1557" i="1"/>
  <c r="O656" i="1"/>
  <c r="O1725" i="1"/>
  <c r="O1810" i="1"/>
  <c r="A1" i="1"/>
  <c r="E13" i="14" l="1"/>
  <c r="C13" i="14"/>
  <c r="E11" i="14"/>
  <c r="E10" i="14"/>
  <c r="E9" i="14"/>
  <c r="D10" i="14"/>
  <c r="D6" i="14"/>
  <c r="D4" i="14"/>
  <c r="I11" i="14" l="1"/>
  <c r="I10" i="14"/>
  <c r="I9" i="14"/>
  <c r="D11" i="14"/>
  <c r="D4" i="15" l="1"/>
  <c r="D6" i="15"/>
  <c r="I10" i="15"/>
  <c r="E9" i="15"/>
  <c r="E10" i="15"/>
  <c r="E11" i="15"/>
  <c r="C13" i="15"/>
  <c r="E13" i="15"/>
  <c r="F14" i="15"/>
  <c r="D10" i="15" l="1"/>
  <c r="D11" i="15"/>
  <c r="I9" i="15"/>
  <c r="I11" i="15"/>
  <c r="F14" i="17"/>
  <c r="E13" i="17"/>
  <c r="C13" i="17"/>
  <c r="E11" i="17"/>
  <c r="E10" i="17"/>
  <c r="E9" i="17"/>
  <c r="D10" i="17"/>
  <c r="D6" i="17"/>
  <c r="D4" i="17"/>
  <c r="F14" i="16"/>
  <c r="E13" i="16"/>
  <c r="C13" i="16"/>
  <c r="E11" i="16"/>
  <c r="E10" i="16"/>
  <c r="I9" i="16"/>
  <c r="E9" i="16"/>
  <c r="I11" i="16"/>
  <c r="D6" i="16"/>
  <c r="D4" i="16"/>
  <c r="CC17" i="1"/>
  <c r="M16" i="7" l="1"/>
  <c r="B2" i="7"/>
  <c r="I10" i="16"/>
  <c r="D11" i="16"/>
  <c r="CF14" i="1"/>
  <c r="CF13" i="1"/>
  <c r="CF15" i="1"/>
  <c r="I9" i="17"/>
  <c r="D11" i="17"/>
  <c r="I11" i="17"/>
  <c r="I10" i="17"/>
  <c r="D10" i="16"/>
  <c r="C36" i="7"/>
  <c r="C37" i="7"/>
  <c r="C39" i="7"/>
  <c r="K7" i="7"/>
  <c r="B17" i="7" s="1"/>
  <c r="H7" i="7"/>
  <c r="L7" i="7"/>
  <c r="M7" i="7"/>
  <c r="B16" i="7"/>
  <c r="J16" i="7"/>
  <c r="D16" i="7"/>
  <c r="L16" i="7"/>
  <c r="B9" i="7"/>
  <c r="L10" i="7"/>
  <c r="F5" i="7"/>
  <c r="B10" i="7"/>
  <c r="E16" i="7"/>
  <c r="K16" i="7"/>
  <c r="F6" i="7"/>
  <c r="B11" i="7"/>
  <c r="G13" i="7"/>
  <c r="F16" i="7"/>
  <c r="B8" i="7"/>
  <c r="B12" i="7"/>
  <c r="G9" i="7"/>
  <c r="G16" i="7"/>
  <c r="DF47" i="1" l="1"/>
  <c r="DF48" i="1"/>
  <c r="DF49" i="1"/>
  <c r="DF51" i="1"/>
  <c r="DF52" i="1"/>
  <c r="DF53" i="1"/>
  <c r="DF55" i="1"/>
  <c r="DF56" i="1"/>
  <c r="DF57" i="1"/>
  <c r="DF59" i="1"/>
  <c r="DF60" i="1"/>
  <c r="DF61" i="1"/>
  <c r="DF63" i="1"/>
  <c r="DF64" i="1"/>
  <c r="DF65" i="1"/>
  <c r="DF67" i="1"/>
  <c r="DF68" i="1"/>
  <c r="DF69" i="1"/>
  <c r="DF71" i="1"/>
  <c r="DF72" i="1"/>
  <c r="DF73" i="1"/>
  <c r="B31" i="7" s="1"/>
  <c r="DF75" i="1"/>
  <c r="DF76" i="1"/>
  <c r="DF77" i="1"/>
  <c r="DF79" i="1"/>
  <c r="DF80" i="1"/>
  <c r="DF81" i="1"/>
  <c r="DF83" i="1"/>
  <c r="DF84" i="1"/>
  <c r="DF85" i="1"/>
  <c r="DO4" i="1"/>
  <c r="DN4" i="1"/>
  <c r="DO5" i="1"/>
  <c r="DN5" i="1"/>
  <c r="DP6" i="1"/>
  <c r="DO6" i="1"/>
  <c r="DN6" i="1"/>
  <c r="DN13" i="1"/>
  <c r="DN12" i="1"/>
  <c r="DN11" i="1"/>
  <c r="DN10" i="1"/>
  <c r="DI11" i="1"/>
  <c r="DI12" i="1"/>
  <c r="DI10" i="1"/>
  <c r="DG90" i="1"/>
  <c r="DG89" i="1"/>
  <c r="DG88" i="1"/>
  <c r="DG87" i="1"/>
  <c r="DQ16" i="1"/>
  <c r="DP16" i="1"/>
  <c r="DO16" i="1"/>
  <c r="DN16" i="1"/>
  <c r="DK16" i="1"/>
  <c r="DJ16" i="1"/>
  <c r="DM16" i="1" s="1"/>
  <c r="DI16" i="1"/>
  <c r="DL16" i="1" s="1"/>
  <c r="DH16" i="1"/>
  <c r="DG16" i="1"/>
  <c r="DF16" i="1"/>
  <c r="DK13" i="1"/>
  <c r="DF12" i="1"/>
  <c r="DK12" i="1" s="1"/>
  <c r="DF11" i="1"/>
  <c r="DK11" i="1" s="1"/>
  <c r="DP10" i="1"/>
  <c r="DJ10" i="1"/>
  <c r="DO10" i="1" s="1"/>
  <c r="DF10" i="1"/>
  <c r="DK10" i="1" s="1"/>
  <c r="DK9" i="1"/>
  <c r="DF9" i="1"/>
  <c r="DF8" i="1"/>
  <c r="DQ7" i="1"/>
  <c r="DP7" i="1"/>
  <c r="DO7" i="1"/>
  <c r="DM7" i="1"/>
  <c r="DK7" i="1"/>
  <c r="DQ6" i="1"/>
  <c r="DJ6" i="1"/>
  <c r="DJ5" i="1"/>
  <c r="G7" i="7"/>
  <c r="B33" i="7" l="1"/>
  <c r="B32" i="7"/>
  <c r="B34" i="7"/>
  <c r="DO11" i="1"/>
  <c r="DO12" i="1"/>
  <c r="DJ11" i="1"/>
  <c r="DJ12" i="1"/>
  <c r="F14" i="13" l="1"/>
  <c r="E13" i="13"/>
  <c r="C13" i="13"/>
  <c r="C38" i="7"/>
  <c r="DF2" i="1" l="1"/>
  <c r="I11" i="13"/>
  <c r="E11" i="13"/>
  <c r="I10" i="13"/>
  <c r="E10" i="13"/>
  <c r="I9" i="13"/>
  <c r="E9" i="13"/>
  <c r="D6" i="13"/>
  <c r="D4" i="13"/>
  <c r="D4" i="5" l="1"/>
  <c r="D6" i="5"/>
  <c r="I10" i="5"/>
  <c r="E9" i="5"/>
  <c r="E10" i="5"/>
  <c r="E11" i="5"/>
  <c r="C13" i="5"/>
  <c r="E13" i="5"/>
  <c r="D10" i="5" l="1"/>
  <c r="D11" i="5"/>
  <c r="I9" i="5"/>
  <c r="I11" i="5"/>
  <c r="I16" i="7" l="1"/>
  <c r="F14" i="12"/>
  <c r="E13" i="12"/>
  <c r="C13" i="12"/>
  <c r="E11" i="12"/>
  <c r="E10" i="12"/>
  <c r="E9" i="12"/>
  <c r="I11" i="12"/>
  <c r="D6" i="12"/>
  <c r="D4" i="12"/>
  <c r="I10" i="12" l="1"/>
  <c r="I9" i="12"/>
  <c r="D11" i="12"/>
  <c r="D10" i="12"/>
  <c r="CS119" i="1" l="1"/>
  <c r="CR119" i="1"/>
  <c r="CQ119" i="1"/>
  <c r="CP119" i="1"/>
  <c r="CN119" i="1"/>
  <c r="CN120" i="1"/>
  <c r="CQ120" i="1"/>
  <c r="CR120" i="1"/>
  <c r="CS120" i="1"/>
  <c r="CP120" i="1"/>
  <c r="H16" i="7" l="1"/>
  <c r="F14" i="10"/>
  <c r="CO92" i="1"/>
  <c r="F10" i="7"/>
  <c r="K12" i="7" s="1"/>
  <c r="CO94" i="1" l="1"/>
  <c r="CO96" i="1"/>
  <c r="CO93" i="1"/>
  <c r="BU1" i="1"/>
  <c r="F12" i="7"/>
  <c r="K10" i="7"/>
  <c r="K11" i="7"/>
  <c r="F11" i="7"/>
  <c r="CO95" i="1" l="1"/>
  <c r="CO97" i="1"/>
  <c r="CP62" i="1"/>
  <c r="CQ62" i="1"/>
  <c r="CR62" i="1"/>
  <c r="CS62" i="1"/>
  <c r="CT62" i="1"/>
  <c r="CU66" i="1" s="1"/>
  <c r="CP63" i="1"/>
  <c r="CQ63" i="1"/>
  <c r="CR63" i="1"/>
  <c r="CS63" i="1"/>
  <c r="CT63" i="1"/>
  <c r="CP64" i="1"/>
  <c r="CQ64" i="1"/>
  <c r="CR64" i="1"/>
  <c r="CS64" i="1"/>
  <c r="CT64" i="1"/>
  <c r="CP65" i="1"/>
  <c r="CQ65" i="1"/>
  <c r="CR65" i="1"/>
  <c r="CS65" i="1"/>
  <c r="CT65" i="1"/>
  <c r="CO63" i="1"/>
  <c r="CO64" i="1"/>
  <c r="CO65" i="1"/>
  <c r="CO62" i="1"/>
  <c r="CU64" i="1" l="1"/>
  <c r="CU62" i="1"/>
  <c r="CU63" i="1"/>
  <c r="CU61" i="1"/>
  <c r="CU65" i="1"/>
  <c r="E13" i="10"/>
  <c r="C13" i="10"/>
  <c r="E11" i="10"/>
  <c r="E10" i="10"/>
  <c r="E9" i="10"/>
  <c r="I11" i="10"/>
  <c r="D6" i="10"/>
  <c r="D4" i="10"/>
  <c r="I10" i="10" l="1"/>
  <c r="I9" i="10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23" i="1"/>
  <c r="CQ56" i="1"/>
  <c r="CQ55" i="1"/>
  <c r="CR55" i="1"/>
  <c r="CS55" i="1"/>
  <c r="CR56" i="1"/>
  <c r="CS56" i="1"/>
  <c r="CS21" i="1" l="1"/>
  <c r="CQ21" i="1"/>
  <c r="CT21" i="1"/>
  <c r="CU21" i="1"/>
  <c r="CR21" i="1"/>
  <c r="CV21" i="1"/>
  <c r="W11" i="1" l="1"/>
  <c r="W12" i="1"/>
  <c r="W13" i="1"/>
  <c r="W14" i="1"/>
  <c r="W15" i="1"/>
  <c r="W16" i="1"/>
  <c r="W17" i="1"/>
  <c r="W5" i="1"/>
  <c r="W6" i="1"/>
  <c r="W7" i="1"/>
  <c r="W8" i="1"/>
  <c r="W9" i="1"/>
  <c r="W10" i="1"/>
  <c r="CB6" i="1"/>
  <c r="CB5" i="1"/>
  <c r="CB4" i="1"/>
  <c r="CB3" i="1"/>
  <c r="CB11" i="1" l="1"/>
  <c r="CB9" i="1"/>
  <c r="CE15" i="1" s="1"/>
  <c r="CE14" i="1" l="1"/>
  <c r="CE18" i="1"/>
  <c r="CE12" i="1"/>
  <c r="CE19" i="1"/>
  <c r="CE21" i="1"/>
  <c r="CE8" i="1"/>
  <c r="CE16" i="1"/>
  <c r="CE17" i="1"/>
  <c r="CE5" i="1"/>
  <c r="CE6" i="1"/>
  <c r="CE7" i="1"/>
  <c r="CE9" i="1"/>
  <c r="CE11" i="1"/>
  <c r="CE13" i="1"/>
  <c r="CE20" i="1"/>
  <c r="CE10" i="1"/>
  <c r="DF41" i="1"/>
  <c r="CD8" i="1"/>
  <c r="CD15" i="1"/>
  <c r="CD6" i="1"/>
  <c r="CD3" i="1"/>
  <c r="CD7" i="1"/>
  <c r="CD11" i="1"/>
  <c r="CD5" i="1"/>
  <c r="DF31" i="1"/>
  <c r="CD17" i="1"/>
  <c r="CD16" i="1"/>
  <c r="CD9" i="1"/>
  <c r="CD20" i="1"/>
  <c r="CD4" i="1"/>
  <c r="CD19" i="1"/>
  <c r="DF35" i="1"/>
  <c r="CD13" i="1"/>
  <c r="CD18" i="1"/>
  <c r="CE3" i="1"/>
  <c r="CD14" i="1"/>
  <c r="CD10" i="1"/>
  <c r="CD12" i="1"/>
  <c r="CE22" i="1"/>
  <c r="CE4" i="1"/>
  <c r="DF45" i="1"/>
  <c r="DF39" i="1"/>
  <c r="DF40" i="1"/>
  <c r="DP48" i="1"/>
  <c r="DP49" i="1"/>
  <c r="DG46" i="1"/>
  <c r="DG47" i="1"/>
  <c r="DG49" i="1"/>
  <c r="DQ46" i="1"/>
  <c r="DP47" i="1"/>
  <c r="DP25" i="1"/>
  <c r="L25" i="7" s="1"/>
  <c r="DG48" i="1"/>
  <c r="DG58" i="1"/>
  <c r="DP35" i="1"/>
  <c r="DP22" i="1"/>
  <c r="L22" i="7" s="1"/>
  <c r="DP37" i="1"/>
  <c r="DG34" i="1"/>
  <c r="DN25" i="1" l="1"/>
  <c r="J25" i="7" s="1"/>
  <c r="DN22" i="1"/>
  <c r="J22" i="7" s="1"/>
  <c r="DF33" i="1"/>
  <c r="DF32" i="1"/>
  <c r="DF37" i="1"/>
  <c r="DF36" i="1"/>
  <c r="DG81" i="1"/>
  <c r="DG80" i="1"/>
  <c r="DN81" i="1"/>
  <c r="DO81" i="1" s="1"/>
  <c r="DG79" i="1"/>
  <c r="DP79" i="1"/>
  <c r="DP80" i="1"/>
  <c r="DG78" i="1"/>
  <c r="DN80" i="1"/>
  <c r="DO80" i="1" s="1"/>
  <c r="DQ74" i="1"/>
  <c r="DG75" i="1"/>
  <c r="DG76" i="1"/>
  <c r="DN77" i="1"/>
  <c r="DO77" i="1" s="1"/>
  <c r="DP77" i="1"/>
  <c r="DN76" i="1"/>
  <c r="DO76" i="1" s="1"/>
  <c r="DP76" i="1"/>
  <c r="DN75" i="1"/>
  <c r="DP75" i="1"/>
  <c r="DG67" i="1"/>
  <c r="DP69" i="1"/>
  <c r="DP68" i="1"/>
  <c r="DQ66" i="1"/>
  <c r="DQ68" i="1" s="1"/>
  <c r="DP67" i="1"/>
  <c r="DG66" i="1"/>
  <c r="DG69" i="1"/>
  <c r="DG68" i="1"/>
  <c r="DG65" i="1"/>
  <c r="DN63" i="1"/>
  <c r="DO63" i="1" s="1"/>
  <c r="DP29" i="1"/>
  <c r="L29" i="7" s="1"/>
  <c r="DQ62" i="1"/>
  <c r="DQ65" i="1" s="1"/>
  <c r="DN65" i="1"/>
  <c r="DO65" i="1" s="1"/>
  <c r="DP65" i="1"/>
  <c r="DG63" i="1"/>
  <c r="DG64" i="1"/>
  <c r="DP63" i="1"/>
  <c r="DP64" i="1"/>
  <c r="DN64" i="1"/>
  <c r="DO64" i="1" s="1"/>
  <c r="DG62" i="1"/>
  <c r="DN61" i="1"/>
  <c r="DO61" i="1" s="1"/>
  <c r="DG61" i="1"/>
  <c r="DP59" i="1"/>
  <c r="DP28" i="1"/>
  <c r="L28" i="7" s="1"/>
  <c r="DQ58" i="1"/>
  <c r="DQ60" i="1" s="1"/>
  <c r="DG59" i="1"/>
  <c r="DN59" i="1"/>
  <c r="DO59" i="1" s="1"/>
  <c r="DG60" i="1"/>
  <c r="DP61" i="1"/>
  <c r="DN60" i="1"/>
  <c r="DO60" i="1" s="1"/>
  <c r="DP60" i="1"/>
  <c r="DP27" i="1"/>
  <c r="L27" i="7" s="1"/>
  <c r="DG57" i="1"/>
  <c r="DG56" i="1"/>
  <c r="DP56" i="1"/>
  <c r="DP57" i="1"/>
  <c r="DG54" i="1"/>
  <c r="DQ54" i="1"/>
  <c r="DQ55" i="1" s="1"/>
  <c r="DG55" i="1"/>
  <c r="DP55" i="1"/>
  <c r="DN57" i="1"/>
  <c r="DO57" i="1" s="1"/>
  <c r="DN56" i="1"/>
  <c r="DO56" i="1" s="1"/>
  <c r="DN55" i="1"/>
  <c r="DO55" i="1" s="1"/>
  <c r="DN49" i="1"/>
  <c r="DO49" i="1" s="1"/>
  <c r="DG40" i="1"/>
  <c r="DP40" i="1"/>
  <c r="DG39" i="1"/>
  <c r="DG38" i="1"/>
  <c r="DP23" i="1"/>
  <c r="L23" i="7" s="1"/>
  <c r="DP39" i="1"/>
  <c r="DQ38" i="1"/>
  <c r="DQ40" i="1" s="1"/>
  <c r="DP41" i="1"/>
  <c r="DG41" i="1"/>
  <c r="DG37" i="1"/>
  <c r="DP36" i="1"/>
  <c r="DG36" i="1"/>
  <c r="DG35" i="1"/>
  <c r="DG22" i="1"/>
  <c r="DG24" i="1"/>
  <c r="DG25" i="1"/>
  <c r="DN19" i="1"/>
  <c r="J19" i="7" s="1"/>
  <c r="DG23" i="1"/>
  <c r="DP19" i="1"/>
  <c r="L19" i="7" s="1"/>
  <c r="DG43" i="1"/>
  <c r="DG45" i="1"/>
  <c r="DQ42" i="1"/>
  <c r="DQ44" i="1" s="1"/>
  <c r="DP45" i="1"/>
  <c r="DP24" i="1"/>
  <c r="L24" i="7" s="1"/>
  <c r="DG44" i="1"/>
  <c r="DP72" i="1"/>
  <c r="DG70" i="1"/>
  <c r="DQ70" i="1"/>
  <c r="DG72" i="1"/>
  <c r="DP71" i="1"/>
  <c r="DG73" i="1"/>
  <c r="DN71" i="1"/>
  <c r="DG71" i="1"/>
  <c r="DN73" i="1"/>
  <c r="DO73" i="1" s="1"/>
  <c r="DP73" i="1"/>
  <c r="DN72" i="1"/>
  <c r="DO72" i="1" s="1"/>
  <c r="DQ50" i="1"/>
  <c r="DQ53" i="1" s="1"/>
  <c r="DG50" i="1"/>
  <c r="DG51" i="1"/>
  <c r="DN53" i="1"/>
  <c r="DO53" i="1" s="1"/>
  <c r="DG53" i="1"/>
  <c r="DP51" i="1"/>
  <c r="DP52" i="1"/>
  <c r="DG52" i="1"/>
  <c r="DP26" i="1"/>
  <c r="L26" i="7" s="1"/>
  <c r="DN52" i="1"/>
  <c r="DO52" i="1" s="1"/>
  <c r="DP53" i="1"/>
  <c r="DN51" i="1"/>
  <c r="DO51" i="1" s="1"/>
  <c r="DG30" i="1"/>
  <c r="DG33" i="1"/>
  <c r="DG31" i="1"/>
  <c r="DP32" i="1"/>
  <c r="DP33" i="1"/>
  <c r="DP21" i="1"/>
  <c r="L21" i="7" s="1"/>
  <c r="DG32" i="1"/>
  <c r="DG27" i="1"/>
  <c r="DG28" i="1"/>
  <c r="DG29" i="1"/>
  <c r="DG26" i="1"/>
  <c r="DP20" i="1"/>
  <c r="L20" i="7" s="1"/>
  <c r="DF43" i="1"/>
  <c r="DF44" i="1"/>
  <c r="DG19" i="1"/>
  <c r="DG21" i="1"/>
  <c r="DG20" i="1"/>
  <c r="DP18" i="1"/>
  <c r="L18" i="7" s="1"/>
  <c r="DG42" i="1"/>
  <c r="DP44" i="1"/>
  <c r="DP43" i="1"/>
  <c r="DG85" i="1"/>
  <c r="DP84" i="1"/>
  <c r="DP85" i="1"/>
  <c r="DN83" i="1"/>
  <c r="DP83" i="1"/>
  <c r="DG83" i="1"/>
  <c r="DQ47" i="1"/>
  <c r="DQ48" i="1"/>
  <c r="DQ49" i="1"/>
  <c r="DN85" i="1"/>
  <c r="DO85" i="1" s="1"/>
  <c r="DQ35" i="1"/>
  <c r="DQ37" i="1"/>
  <c r="DQ36" i="1"/>
  <c r="DG82" i="1"/>
  <c r="DG84" i="1"/>
  <c r="DN84" i="1"/>
  <c r="DO84" i="1" s="1"/>
  <c r="DQ78" i="1"/>
  <c r="DP81" i="1"/>
  <c r="DQ82" i="1"/>
  <c r="DG74" i="1"/>
  <c r="DN79" i="1"/>
  <c r="DG77" i="1"/>
  <c r="DN21" i="1" l="1"/>
  <c r="J21" i="7" s="1"/>
  <c r="DN29" i="1"/>
  <c r="J29" i="7" s="1"/>
  <c r="DN18" i="1"/>
  <c r="J18" i="7" s="1"/>
  <c r="DN26" i="1"/>
  <c r="J26" i="7" s="1"/>
  <c r="DN23" i="1"/>
  <c r="J23" i="7" s="1"/>
  <c r="DN20" i="1"/>
  <c r="J20" i="7" s="1"/>
  <c r="DO19" i="1"/>
  <c r="K19" i="7" s="1"/>
  <c r="DN24" i="1"/>
  <c r="J24" i="7" s="1"/>
  <c r="DO22" i="1"/>
  <c r="K22" i="7" s="1"/>
  <c r="DN27" i="1"/>
  <c r="J27" i="7" s="1"/>
  <c r="DN28" i="1"/>
  <c r="J28" i="7" s="1"/>
  <c r="DO25" i="1"/>
  <c r="K25" i="7" s="1"/>
  <c r="A17" i="1"/>
  <c r="DQ64" i="1"/>
  <c r="DQ41" i="1"/>
  <c r="DQ67" i="1"/>
  <c r="DQ63" i="1"/>
  <c r="DQ39" i="1"/>
  <c r="DQ56" i="1"/>
  <c r="DQ57" i="1"/>
  <c r="DQ52" i="1"/>
  <c r="DQ59" i="1"/>
  <c r="DQ51" i="1"/>
  <c r="DQ61" i="1"/>
  <c r="DQ69" i="1"/>
  <c r="DQ45" i="1"/>
  <c r="DQ43" i="1"/>
  <c r="DF17" i="1"/>
  <c r="L34" i="7"/>
  <c r="L33" i="7"/>
  <c r="L32" i="7"/>
  <c r="L31" i="7"/>
  <c r="DO79" i="1"/>
  <c r="K33" i="7" s="1"/>
  <c r="DO71" i="1"/>
  <c r="K31" i="7" s="1"/>
  <c r="DO75" i="1"/>
  <c r="K32" i="7" s="1"/>
  <c r="DO83" i="1"/>
  <c r="K34" i="7" s="1"/>
  <c r="DQ85" i="1"/>
  <c r="DQ83" i="1"/>
  <c r="DQ84" i="1"/>
  <c r="DQ80" i="1"/>
  <c r="DQ79" i="1"/>
  <c r="DQ81" i="1"/>
  <c r="DQ71" i="1"/>
  <c r="DQ72" i="1"/>
  <c r="DQ73" i="1"/>
  <c r="DQ76" i="1"/>
  <c r="DQ77" i="1"/>
  <c r="DQ75" i="1"/>
  <c r="J17" i="1" l="1"/>
  <c r="DN67" i="1" s="1"/>
  <c r="DO67" i="1" s="1"/>
  <c r="K17" i="1"/>
  <c r="DN68" i="1" s="1"/>
  <c r="DO68" i="1" s="1"/>
  <c r="L17" i="1"/>
  <c r="DN69" i="1" s="1"/>
  <c r="DO69" i="1" s="1"/>
  <c r="M17" i="1"/>
  <c r="G17" i="1"/>
  <c r="O17" i="1"/>
  <c r="V17" i="1"/>
  <c r="D17" i="1"/>
  <c r="E17" i="1"/>
  <c r="F17" i="1"/>
  <c r="C17" i="1"/>
  <c r="H17" i="1"/>
  <c r="N17" i="1" s="1"/>
  <c r="I17" i="1"/>
  <c r="DP30" i="1" s="1"/>
  <c r="L30" i="7" s="1"/>
  <c r="B17" i="1"/>
  <c r="DO26" i="1"/>
  <c r="K26" i="7" s="1"/>
  <c r="DO28" i="1"/>
  <c r="K28" i="7" s="1"/>
  <c r="DO20" i="1"/>
  <c r="K20" i="7" s="1"/>
  <c r="DO23" i="1"/>
  <c r="K23" i="7" s="1"/>
  <c r="DO27" i="1"/>
  <c r="K27" i="7" s="1"/>
  <c r="DO29" i="1"/>
  <c r="K29" i="7" s="1"/>
  <c r="DO21" i="1"/>
  <c r="K21" i="7" s="1"/>
  <c r="DO18" i="1"/>
  <c r="K18" i="7" s="1"/>
  <c r="DO24" i="1"/>
  <c r="K24" i="7" s="1"/>
  <c r="G11" i="7"/>
  <c r="G12" i="7"/>
  <c r="G10" i="7"/>
  <c r="DN30" i="1" l="1"/>
  <c r="J30" i="7" s="1"/>
  <c r="S5" i="1" l="1"/>
  <c r="X5" i="1" s="1"/>
  <c r="DO30" i="1"/>
  <c r="K30" i="7" s="1"/>
  <c r="J31" i="7"/>
  <c r="P9" i="1"/>
  <c r="P12" i="1"/>
  <c r="P13" i="1"/>
  <c r="P5" i="1"/>
  <c r="P17" i="1"/>
  <c r="P8" i="1"/>
  <c r="P7" i="1"/>
  <c r="P15" i="1"/>
  <c r="P11" i="1"/>
  <c r="P10" i="1"/>
  <c r="P16" i="1"/>
  <c r="P14" i="1"/>
  <c r="P6" i="1"/>
  <c r="S9" i="1"/>
  <c r="S7" i="1"/>
  <c r="S10" i="1"/>
  <c r="S15" i="1"/>
  <c r="S14" i="1"/>
  <c r="S12" i="1"/>
  <c r="S11" i="1"/>
  <c r="S6" i="1"/>
  <c r="S16" i="1"/>
  <c r="S17" i="1"/>
  <c r="S13" i="1"/>
  <c r="S8" i="1"/>
  <c r="DH85" i="1"/>
  <c r="DH83" i="1"/>
  <c r="DQ18" i="1"/>
  <c r="M18" i="7" s="1"/>
  <c r="I10" i="4"/>
  <c r="I10" i="3"/>
  <c r="T7" i="1" l="1"/>
  <c r="U7" i="1" s="1"/>
  <c r="X7" i="1"/>
  <c r="Y7" i="1" s="1"/>
  <c r="Z7" i="1" s="1"/>
  <c r="T5" i="1"/>
  <c r="U5" i="1" s="1"/>
  <c r="Y5" i="1"/>
  <c r="Z5" i="1" s="1"/>
  <c r="T9" i="1"/>
  <c r="U9" i="1" s="1"/>
  <c r="X9" i="1"/>
  <c r="Y9" i="1" s="1"/>
  <c r="Z9" i="1" s="1"/>
  <c r="T13" i="1"/>
  <c r="U13" i="1" s="1"/>
  <c r="X13" i="1"/>
  <c r="Y13" i="1" s="1"/>
  <c r="Z13" i="1" s="1"/>
  <c r="T10" i="1"/>
  <c r="U10" i="1" s="1"/>
  <c r="X10" i="1"/>
  <c r="Y10" i="1" s="1"/>
  <c r="Z10" i="1" s="1"/>
  <c r="T8" i="1"/>
  <c r="U8" i="1" s="1"/>
  <c r="X8" i="1"/>
  <c r="Y8" i="1" s="1"/>
  <c r="Z8" i="1" s="1"/>
  <c r="T6" i="1"/>
  <c r="U6" i="1" s="1"/>
  <c r="X6" i="1"/>
  <c r="Y6" i="1" s="1"/>
  <c r="Z6" i="1" s="1"/>
  <c r="T12" i="1"/>
  <c r="U12" i="1" s="1"/>
  <c r="X12" i="1"/>
  <c r="Y12" i="1" s="1"/>
  <c r="Z12" i="1" s="1"/>
  <c r="T16" i="1"/>
  <c r="U16" i="1" s="1"/>
  <c r="X16" i="1"/>
  <c r="Y16" i="1" s="1"/>
  <c r="Z16" i="1" s="1"/>
  <c r="T11" i="1"/>
  <c r="U11" i="1" s="1"/>
  <c r="X11" i="1"/>
  <c r="Y11" i="1" s="1"/>
  <c r="Z11" i="1" s="1"/>
  <c r="T14" i="1"/>
  <c r="U14" i="1" s="1"/>
  <c r="X14" i="1"/>
  <c r="Y14" i="1" s="1"/>
  <c r="Z14" i="1" s="1"/>
  <c r="T17" i="1"/>
  <c r="U17" i="1" s="1"/>
  <c r="X17" i="1"/>
  <c r="Y17" i="1" s="1"/>
  <c r="Z17" i="1" s="1"/>
  <c r="T15" i="1"/>
  <c r="U15" i="1" s="1"/>
  <c r="X15" i="1"/>
  <c r="Y15" i="1" s="1"/>
  <c r="Z15" i="1" s="1"/>
  <c r="DH19" i="1"/>
  <c r="D19" i="7" s="1"/>
  <c r="Q6" i="1"/>
  <c r="DH27" i="1"/>
  <c r="D27" i="7" s="1"/>
  <c r="DH55" i="1"/>
  <c r="DH56" i="1"/>
  <c r="DH54" i="1"/>
  <c r="DH57" i="1"/>
  <c r="Q14" i="1"/>
  <c r="DH65" i="1"/>
  <c r="DH29" i="1"/>
  <c r="D29" i="7" s="1"/>
  <c r="DH64" i="1"/>
  <c r="DH63" i="1"/>
  <c r="Q16" i="1"/>
  <c r="DH62" i="1"/>
  <c r="DH38" i="1"/>
  <c r="DH39" i="1"/>
  <c r="DH23" i="1"/>
  <c r="D23" i="7" s="1"/>
  <c r="Q10" i="1"/>
  <c r="DH41" i="1"/>
  <c r="DH40" i="1"/>
  <c r="DH44" i="1"/>
  <c r="DH43" i="1"/>
  <c r="DH24" i="1"/>
  <c r="D24" i="7" s="1"/>
  <c r="Q11" i="1"/>
  <c r="DH45" i="1"/>
  <c r="DH42" i="1"/>
  <c r="DH61" i="1"/>
  <c r="DH60" i="1"/>
  <c r="DH28" i="1"/>
  <c r="D28" i="7" s="1"/>
  <c r="Q15" i="1"/>
  <c r="DH59" i="1"/>
  <c r="DH58" i="1"/>
  <c r="Q7" i="1"/>
  <c r="DH20" i="1"/>
  <c r="D20" i="7" s="1"/>
  <c r="DH21" i="1"/>
  <c r="D21" i="7" s="1"/>
  <c r="DH31" i="1"/>
  <c r="DH32" i="1"/>
  <c r="DH33" i="1"/>
  <c r="Q8" i="1"/>
  <c r="Q17" i="1"/>
  <c r="DH30" i="1"/>
  <c r="D30" i="7" s="1"/>
  <c r="DH69" i="1"/>
  <c r="DH66" i="1"/>
  <c r="DH68" i="1"/>
  <c r="DH67" i="1"/>
  <c r="DH18" i="1"/>
  <c r="D18" i="7" s="1"/>
  <c r="Q5" i="1"/>
  <c r="DH53" i="1"/>
  <c r="Q13" i="1"/>
  <c r="DH52" i="1"/>
  <c r="DH51" i="1"/>
  <c r="DH50" i="1"/>
  <c r="DH26" i="1"/>
  <c r="D26" i="7" s="1"/>
  <c r="DH49" i="1"/>
  <c r="DH25" i="1"/>
  <c r="D25" i="7" s="1"/>
  <c r="Q12" i="1"/>
  <c r="DH48" i="1"/>
  <c r="DH47" i="1"/>
  <c r="DH46" i="1"/>
  <c r="DH22" i="1"/>
  <c r="D22" i="7" s="1"/>
  <c r="Q9" i="1"/>
  <c r="DH34" i="1"/>
  <c r="DH35" i="1"/>
  <c r="DH36" i="1"/>
  <c r="DH37" i="1"/>
  <c r="DQ30" i="1"/>
  <c r="DH75" i="1"/>
  <c r="DH73" i="1"/>
  <c r="DQ25" i="1"/>
  <c r="M25" i="7" s="1"/>
  <c r="DQ27" i="1"/>
  <c r="M27" i="7" s="1"/>
  <c r="DH76" i="1"/>
  <c r="DQ29" i="1"/>
  <c r="M29" i="7" s="1"/>
  <c r="DH72" i="1"/>
  <c r="DQ28" i="1"/>
  <c r="M28" i="7" s="1"/>
  <c r="DQ24" i="1"/>
  <c r="M24" i="7" s="1"/>
  <c r="DQ26" i="1"/>
  <c r="M26" i="7" s="1"/>
  <c r="DH71" i="1"/>
  <c r="DH79" i="1"/>
  <c r="DH81" i="1"/>
  <c r="DH80" i="1"/>
  <c r="DQ22" i="1"/>
  <c r="M22" i="7" s="1"/>
  <c r="DQ20" i="1"/>
  <c r="M20" i="7" s="1"/>
  <c r="DQ21" i="1"/>
  <c r="M21" i="7" s="1"/>
  <c r="DQ23" i="1"/>
  <c r="M23" i="7" s="1"/>
  <c r="DQ19" i="1"/>
  <c r="M19" i="7" s="1"/>
  <c r="DJ85" i="1"/>
  <c r="DJ83" i="1"/>
  <c r="DI85" i="1"/>
  <c r="DI83" i="1"/>
  <c r="DH82" i="1"/>
  <c r="DH84" i="1"/>
  <c r="DH77" i="1"/>
  <c r="I10" i="6"/>
  <c r="D11" i="4"/>
  <c r="D10" i="4"/>
  <c r="I11" i="4"/>
  <c r="D10" i="3"/>
  <c r="D11" i="3"/>
  <c r="I11" i="3"/>
  <c r="I11" i="6"/>
  <c r="D10" i="6"/>
  <c r="D11" i="6"/>
  <c r="M31" i="7" l="1"/>
  <c r="M30" i="7"/>
  <c r="DL25" i="1"/>
  <c r="H25" i="7" s="1"/>
  <c r="DM25" i="1"/>
  <c r="I25" i="7" s="1"/>
  <c r="DK25" i="1"/>
  <c r="G25" i="7" s="1"/>
  <c r="DK19" i="1"/>
  <c r="G19" i="7" s="1"/>
  <c r="DL19" i="1"/>
  <c r="H19" i="7" s="1"/>
  <c r="DM19" i="1"/>
  <c r="I19" i="7" s="1"/>
  <c r="DK21" i="1"/>
  <c r="G21" i="7" s="1"/>
  <c r="DM21" i="1"/>
  <c r="I21" i="7" s="1"/>
  <c r="DL21" i="1"/>
  <c r="H21" i="7" s="1"/>
  <c r="DM23" i="1"/>
  <c r="I23" i="7" s="1"/>
  <c r="DK23" i="1"/>
  <c r="G23" i="7" s="1"/>
  <c r="DL23" i="1"/>
  <c r="H23" i="7" s="1"/>
  <c r="DM30" i="1"/>
  <c r="I30" i="7" s="1"/>
  <c r="DK30" i="1"/>
  <c r="G30" i="7" s="1"/>
  <c r="DL30" i="1"/>
  <c r="H30" i="7" s="1"/>
  <c r="DL26" i="1"/>
  <c r="H26" i="7" s="1"/>
  <c r="DM26" i="1"/>
  <c r="I26" i="7" s="1"/>
  <c r="DK26" i="1"/>
  <c r="G26" i="7" s="1"/>
  <c r="DL27" i="1"/>
  <c r="H27" i="7" s="1"/>
  <c r="DK27" i="1"/>
  <c r="G27" i="7" s="1"/>
  <c r="DM27" i="1"/>
  <c r="I27" i="7" s="1"/>
  <c r="DK22" i="1"/>
  <c r="G22" i="7" s="1"/>
  <c r="DM22" i="1"/>
  <c r="I22" i="7" s="1"/>
  <c r="DL22" i="1"/>
  <c r="H22" i="7" s="1"/>
  <c r="DL24" i="1"/>
  <c r="H24" i="7" s="1"/>
  <c r="DK24" i="1"/>
  <c r="G24" i="7" s="1"/>
  <c r="DM24" i="1"/>
  <c r="I24" i="7" s="1"/>
  <c r="DL18" i="1"/>
  <c r="H18" i="7" s="1"/>
  <c r="DM18" i="1"/>
  <c r="I18" i="7" s="1"/>
  <c r="DK18" i="1"/>
  <c r="G18" i="7" s="1"/>
  <c r="DK28" i="1"/>
  <c r="G28" i="7" s="1"/>
  <c r="DM28" i="1"/>
  <c r="I28" i="7" s="1"/>
  <c r="DL28" i="1"/>
  <c r="H28" i="7" s="1"/>
  <c r="DM29" i="1"/>
  <c r="I29" i="7" s="1"/>
  <c r="DK29" i="1"/>
  <c r="G29" i="7" s="1"/>
  <c r="DL29" i="1"/>
  <c r="H29" i="7" s="1"/>
  <c r="DK20" i="1"/>
  <c r="G20" i="7" s="1"/>
  <c r="DL20" i="1"/>
  <c r="H20" i="7" s="1"/>
  <c r="DM20" i="1"/>
  <c r="I20" i="7" s="1"/>
  <c r="DI18" i="1"/>
  <c r="E18" i="7" s="1"/>
  <c r="R5" i="1"/>
  <c r="DJ18" i="1" s="1"/>
  <c r="F18" i="7" s="1"/>
  <c r="R16" i="1"/>
  <c r="DI64" i="1"/>
  <c r="DI63" i="1"/>
  <c r="DI65" i="1"/>
  <c r="DI62" i="1"/>
  <c r="DI29" i="1"/>
  <c r="E29" i="7" s="1"/>
  <c r="R9" i="1"/>
  <c r="DI35" i="1"/>
  <c r="DI34" i="1"/>
  <c r="DI36" i="1"/>
  <c r="DI37" i="1"/>
  <c r="DI22" i="1"/>
  <c r="E22" i="7" s="1"/>
  <c r="R14" i="1"/>
  <c r="DI54" i="1"/>
  <c r="DI56" i="1"/>
  <c r="DI55" i="1"/>
  <c r="DI27" i="1"/>
  <c r="E27" i="7" s="1"/>
  <c r="DI57" i="1"/>
  <c r="DI60" i="1"/>
  <c r="DI61" i="1"/>
  <c r="DI28" i="1"/>
  <c r="E28" i="7" s="1"/>
  <c r="DI58" i="1"/>
  <c r="R15" i="1"/>
  <c r="DI59" i="1"/>
  <c r="R11" i="1"/>
  <c r="DI24" i="1"/>
  <c r="E24" i="7" s="1"/>
  <c r="DI42" i="1"/>
  <c r="DI45" i="1"/>
  <c r="DI43" i="1"/>
  <c r="DI44" i="1"/>
  <c r="R17" i="1"/>
  <c r="DI68" i="1"/>
  <c r="DI67" i="1"/>
  <c r="DI30" i="1"/>
  <c r="E30" i="7" s="1"/>
  <c r="DI66" i="1"/>
  <c r="DI69" i="1"/>
  <c r="DI38" i="1"/>
  <c r="DI23" i="1"/>
  <c r="E23" i="7" s="1"/>
  <c r="DI39" i="1"/>
  <c r="R10" i="1"/>
  <c r="DI40" i="1"/>
  <c r="DI41" i="1"/>
  <c r="DI19" i="1"/>
  <c r="E19" i="7" s="1"/>
  <c r="R6" i="1"/>
  <c r="DJ19" i="1" s="1"/>
  <c r="F19" i="7" s="1"/>
  <c r="DI48" i="1"/>
  <c r="DI47" i="1"/>
  <c r="R12" i="1"/>
  <c r="DI25" i="1"/>
  <c r="E25" i="7" s="1"/>
  <c r="DI46" i="1"/>
  <c r="DI49" i="1"/>
  <c r="DI33" i="1"/>
  <c r="DI32" i="1"/>
  <c r="DI21" i="1"/>
  <c r="E21" i="7" s="1"/>
  <c r="R8" i="1"/>
  <c r="DJ21" i="1" s="1"/>
  <c r="F21" i="7" s="1"/>
  <c r="R13" i="1"/>
  <c r="DI53" i="1"/>
  <c r="DI51" i="1"/>
  <c r="DI26" i="1"/>
  <c r="E26" i="7" s="1"/>
  <c r="DI52" i="1"/>
  <c r="DI50" i="1"/>
  <c r="DI20" i="1"/>
  <c r="E20" i="7" s="1"/>
  <c r="R7" i="1"/>
  <c r="DJ20" i="1" s="1"/>
  <c r="F20" i="7" s="1"/>
  <c r="D34" i="7"/>
  <c r="DJ82" i="1"/>
  <c r="DI82" i="1"/>
  <c r="DJ84" i="1"/>
  <c r="DI84" i="1"/>
  <c r="DJ35" i="1" l="1"/>
  <c r="DJ22" i="1"/>
  <c r="F22" i="7" s="1"/>
  <c r="DJ36" i="1"/>
  <c r="DJ34" i="1"/>
  <c r="DJ37" i="1"/>
  <c r="DJ27" i="1"/>
  <c r="F27" i="7" s="1"/>
  <c r="DJ57" i="1"/>
  <c r="DJ56" i="1"/>
  <c r="DJ55" i="1"/>
  <c r="DJ54" i="1"/>
  <c r="DJ40" i="1"/>
  <c r="DJ39" i="1"/>
  <c r="DJ38" i="1"/>
  <c r="DJ41" i="1"/>
  <c r="DJ23" i="1"/>
  <c r="F23" i="7" s="1"/>
  <c r="DJ45" i="1"/>
  <c r="DJ24" i="1"/>
  <c r="F24" i="7" s="1"/>
  <c r="DJ44" i="1"/>
  <c r="DJ43" i="1"/>
  <c r="DJ42" i="1"/>
  <c r="DJ51" i="1"/>
  <c r="DJ50" i="1"/>
  <c r="DJ53" i="1"/>
  <c r="DJ26" i="1"/>
  <c r="F26" i="7" s="1"/>
  <c r="DJ52" i="1"/>
  <c r="DJ60" i="1"/>
  <c r="DJ59" i="1"/>
  <c r="DJ58" i="1"/>
  <c r="DJ28" i="1"/>
  <c r="F28" i="7" s="1"/>
  <c r="DJ61" i="1"/>
  <c r="DJ64" i="1"/>
  <c r="DJ63" i="1"/>
  <c r="DJ29" i="1"/>
  <c r="F29" i="7" s="1"/>
  <c r="DJ65" i="1"/>
  <c r="DJ62" i="1"/>
  <c r="DJ25" i="1"/>
  <c r="F25" i="7" s="1"/>
  <c r="DJ49" i="1"/>
  <c r="DJ48" i="1"/>
  <c r="DJ47" i="1"/>
  <c r="DJ46" i="1"/>
  <c r="DJ66" i="1"/>
  <c r="DJ70" i="1"/>
  <c r="DJ68" i="1"/>
  <c r="DJ30" i="1"/>
  <c r="F30" i="7" s="1"/>
  <c r="DJ69" i="1"/>
  <c r="DJ67" i="1"/>
  <c r="DL84" i="1"/>
  <c r="E13" i="4"/>
  <c r="C13" i="4"/>
  <c r="F14" i="6"/>
  <c r="F14" i="3"/>
  <c r="F14" i="4"/>
  <c r="D6" i="6"/>
  <c r="D4" i="6"/>
  <c r="D6" i="3"/>
  <c r="D4" i="3"/>
  <c r="D4" i="4"/>
  <c r="D6" i="4"/>
  <c r="I9" i="3"/>
  <c r="E11" i="4"/>
  <c r="E10" i="4"/>
  <c r="E9" i="4"/>
  <c r="I9" i="4"/>
  <c r="E10" i="6"/>
  <c r="E9" i="6"/>
  <c r="E11" i="6"/>
  <c r="I9" i="6"/>
  <c r="E11" i="3"/>
  <c r="E10" i="3"/>
  <c r="E9" i="3"/>
  <c r="E13" i="3"/>
  <c r="C13" i="3"/>
  <c r="DM83" i="1" l="1"/>
  <c r="DL85" i="1"/>
  <c r="DK83" i="1"/>
  <c r="DM84" i="1"/>
  <c r="DM85" i="1"/>
  <c r="DK84" i="1"/>
  <c r="DK85" i="1"/>
  <c r="DL83" i="1"/>
  <c r="H34" i="7" s="1"/>
  <c r="E13" i="6"/>
  <c r="C13" i="6"/>
  <c r="I34" i="7" l="1"/>
  <c r="G34" i="7"/>
  <c r="DH78" i="1" l="1"/>
  <c r="D33" i="7" s="1"/>
  <c r="DH70" i="1" l="1"/>
  <c r="D31" i="7" s="1"/>
  <c r="DH74" i="1"/>
  <c r="D32" i="7" s="1"/>
  <c r="DK79" i="1" l="1"/>
  <c r="DI74" i="1"/>
  <c r="DI77" i="1"/>
  <c r="DI78" i="1"/>
  <c r="DI70" i="1"/>
  <c r="DI73" i="1"/>
  <c r="DJ74" i="1"/>
  <c r="DJ77" i="1"/>
  <c r="DJ78" i="1"/>
  <c r="DJ73" i="1"/>
  <c r="DI75" i="1"/>
  <c r="DI76" i="1"/>
  <c r="DI79" i="1"/>
  <c r="DI72" i="1"/>
  <c r="DI81" i="1"/>
  <c r="DI71" i="1"/>
  <c r="DI80" i="1"/>
  <c r="DJ75" i="1"/>
  <c r="DJ76" i="1"/>
  <c r="DJ79" i="1"/>
  <c r="DJ72" i="1"/>
  <c r="DJ81" i="1"/>
  <c r="DJ71" i="1"/>
  <c r="DJ80" i="1"/>
  <c r="DK49" i="1" l="1"/>
  <c r="DK77" i="1"/>
  <c r="DK52" i="1"/>
  <c r="DK67" i="1"/>
  <c r="DK39" i="1"/>
  <c r="DM75" i="1"/>
  <c r="DM77" i="1"/>
  <c r="DL80" i="1"/>
  <c r="DM80" i="1"/>
  <c r="DK80" i="1"/>
  <c r="DM81" i="1"/>
  <c r="DL79" i="1"/>
  <c r="DM79" i="1"/>
  <c r="DK81" i="1"/>
  <c r="DM76" i="1"/>
  <c r="DL81" i="1"/>
  <c r="DK76" i="1"/>
  <c r="DM52" i="1"/>
  <c r="DL53" i="1"/>
  <c r="DL51" i="1"/>
  <c r="DM53" i="1"/>
  <c r="DK51" i="1"/>
  <c r="DK53" i="1"/>
  <c r="DL52" i="1"/>
  <c r="DK75" i="1"/>
  <c r="DL45" i="1"/>
  <c r="DL44" i="1"/>
  <c r="DL68" i="1"/>
  <c r="DL67" i="1"/>
  <c r="DM68" i="1"/>
  <c r="DM67" i="1"/>
  <c r="DM69" i="1"/>
  <c r="DL61" i="1"/>
  <c r="DK69" i="1"/>
  <c r="DL60" i="1"/>
  <c r="DL47" i="1"/>
  <c r="DL56" i="1"/>
  <c r="DL49" i="1"/>
  <c r="DL48" i="1"/>
  <c r="DM49" i="1"/>
  <c r="DM48" i="1"/>
  <c r="DK47" i="1"/>
  <c r="DL59" i="1"/>
  <c r="DL71" i="1"/>
  <c r="DM39" i="1"/>
  <c r="DM40" i="1"/>
  <c r="DM41" i="1"/>
  <c r="DL55" i="1"/>
  <c r="DL57" i="1"/>
  <c r="DK48" i="1"/>
  <c r="DK68" i="1"/>
  <c r="DK40" i="1"/>
  <c r="DL39" i="1"/>
  <c r="DL65" i="1"/>
  <c r="DL40" i="1"/>
  <c r="DL41" i="1"/>
  <c r="DK41" i="1"/>
  <c r="DL63" i="1"/>
  <c r="DM47" i="1"/>
  <c r="DM51" i="1"/>
  <c r="DM37" i="1"/>
  <c r="DM36" i="1"/>
  <c r="DM35" i="1"/>
  <c r="DK61" i="1"/>
  <c r="DM59" i="1"/>
  <c r="DM61" i="1"/>
  <c r="DM60" i="1"/>
  <c r="DK73" i="1"/>
  <c r="DM73" i="1"/>
  <c r="DM72" i="1"/>
  <c r="DM71" i="1"/>
  <c r="DK57" i="1"/>
  <c r="DM57" i="1"/>
  <c r="DM56" i="1"/>
  <c r="DM55" i="1"/>
  <c r="DM33" i="1"/>
  <c r="DK45" i="1"/>
  <c r="DM43" i="1"/>
  <c r="DM45" i="1"/>
  <c r="DM44" i="1"/>
  <c r="DK64" i="1"/>
  <c r="DM64" i="1"/>
  <c r="DM63" i="1"/>
  <c r="DM65" i="1"/>
  <c r="DK56" i="1"/>
  <c r="DK44" i="1"/>
  <c r="DL64" i="1"/>
  <c r="DK43" i="1"/>
  <c r="DL43" i="1"/>
  <c r="DK65" i="1"/>
  <c r="DK55" i="1"/>
  <c r="DK59" i="1"/>
  <c r="DK63" i="1"/>
  <c r="DK71" i="1"/>
  <c r="DL72" i="1"/>
  <c r="DK60" i="1"/>
  <c r="DK72" i="1"/>
  <c r="DL77" i="1"/>
  <c r="DL76" i="1"/>
  <c r="DK37" i="1"/>
  <c r="DL37" i="1"/>
  <c r="DL35" i="1"/>
  <c r="DK36" i="1"/>
  <c r="DK35" i="1"/>
  <c r="DL36" i="1"/>
  <c r="DL69" i="1"/>
  <c r="DL75" i="1"/>
  <c r="DL73" i="1"/>
  <c r="G33" i="7" l="1"/>
  <c r="G32" i="7"/>
  <c r="H33" i="7"/>
  <c r="H32" i="7"/>
  <c r="H31" i="7"/>
  <c r="I31" i="7"/>
  <c r="I32" i="7"/>
  <c r="G31" i="7"/>
  <c r="I3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Henson</author>
  </authors>
  <commentList>
    <comment ref="D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Strada = 1
Linea = 2
Tempo = 3
Built_in = 4</t>
        </r>
      </text>
    </comment>
  </commentList>
</comments>
</file>

<file path=xl/sharedStrings.xml><?xml version="1.0" encoding="utf-8"?>
<sst xmlns="http://schemas.openxmlformats.org/spreadsheetml/2006/main" count="7158" uniqueCount="2298">
  <si>
    <t>type</t>
  </si>
  <si>
    <t>n</t>
  </si>
  <si>
    <t>watervolume</t>
  </si>
  <si>
    <t>Ti</t>
  </si>
  <si>
    <t>Tr</t>
  </si>
  <si>
    <t>Ta</t>
  </si>
  <si>
    <t>heating</t>
  </si>
  <si>
    <t>cooling</t>
  </si>
  <si>
    <t>lengte</t>
  </si>
  <si>
    <t>hoogte</t>
  </si>
  <si>
    <t>mm</t>
  </si>
  <si>
    <t>kolomindex</t>
  </si>
  <si>
    <t>EN16430</t>
  </si>
  <si>
    <t>*</t>
  </si>
  <si>
    <t>**</t>
  </si>
  <si>
    <t>Nederlands</t>
  </si>
  <si>
    <t>English</t>
  </si>
  <si>
    <t>Français</t>
  </si>
  <si>
    <t>Deutsch</t>
  </si>
  <si>
    <t>Selectiontool Strada Hybrid</t>
  </si>
  <si>
    <t>Höhe</t>
  </si>
  <si>
    <t>Typ</t>
  </si>
  <si>
    <t>Tiefe</t>
  </si>
  <si>
    <t>Lüfter aus (richtwert)</t>
  </si>
  <si>
    <t>Auslegungsstufe 2</t>
  </si>
  <si>
    <t>Auslegungsstufe 3</t>
  </si>
  <si>
    <t>Length</t>
  </si>
  <si>
    <t>Heigth</t>
  </si>
  <si>
    <t>Type</t>
  </si>
  <si>
    <t>Depth</t>
  </si>
  <si>
    <t>Fans off (indicative value)</t>
  </si>
  <si>
    <t>Fan speed selection 2</t>
  </si>
  <si>
    <t>Fan speed selection 3</t>
  </si>
  <si>
    <t>Lengte</t>
  </si>
  <si>
    <t>Hoogte</t>
  </si>
  <si>
    <t>Diepte</t>
  </si>
  <si>
    <t>Statisch (indicatieve waarde)</t>
  </si>
  <si>
    <t>Ventilatorsnelheid 2</t>
  </si>
  <si>
    <t>Ventilatorsnelheid 3</t>
  </si>
  <si>
    <t>Vitesse du ventilateur 3</t>
  </si>
  <si>
    <t>Vitesse du ventilateur 2</t>
  </si>
  <si>
    <t>Ventilateur éteint (indicative)</t>
  </si>
  <si>
    <t>Puissance absorbée elec. [W]</t>
  </si>
  <si>
    <t>Electrical consumption [W]</t>
  </si>
  <si>
    <t>Elektrisch verbruik [W]</t>
  </si>
  <si>
    <t>Longeur</t>
  </si>
  <si>
    <t>Hauteur</t>
  </si>
  <si>
    <t>Profondeur</t>
  </si>
  <si>
    <t>***</t>
  </si>
  <si>
    <t>Wanneer het watervolume in gallons wordt gegeven, zijn dit imperial gallons.</t>
  </si>
  <si>
    <t>Koelvermogen is berekend volgens EN16430 met de ventilatoren naar boven blazend voor alle types.</t>
  </si>
  <si>
    <t>Geluidsvermogen volgens ISO 3741:2010, Voor het geluidsdrukniveau is er een aangenomen kamerdemping van 8 dB(A).</t>
  </si>
  <si>
    <t>Cooling power is calcullated according EN16430 with fans blowing up for all heights.</t>
  </si>
  <si>
    <t>Soundpower according to ISO 3741:2010, sound pressure level with assumed room damping of 8 dB(A).</t>
  </si>
  <si>
    <t>La puissance de refroidissement est calculée selon EN 16430 avec des ventilateurs qui soufflent pour toutes les hauteurs.</t>
  </si>
  <si>
    <t>Puissance acoustique selon ISO 3741: 2010, niveau de pression acoustique avec un amortissement de la pièce supposé de 8 dB(A).</t>
  </si>
  <si>
    <t>Die Kühlleistung wird nach EN 16430 berechnet, wobei die Lüfter für alle Höhen hochgehen.</t>
  </si>
  <si>
    <t>Schallleistung nach ISO 3741: 2010, Schalldruckpegel bei angenommener Raumdämpfung von 8 dB(A).</t>
  </si>
  <si>
    <t>When the water volume is given in gallons, the units are specifically imperial gallons.</t>
  </si>
  <si>
    <t>Lorsque le volume d'eau est donné en gallons, ce sont des gallons impérial.</t>
  </si>
  <si>
    <t>Wenn das Wasservolumen in Gallonen angegeben ist, sind dies imperiale Gallonen.</t>
  </si>
  <si>
    <t xml:space="preserve">Ventilatorsnelheid </t>
  </si>
  <si>
    <t xml:space="preserve">Auslegungsstufe </t>
  </si>
  <si>
    <t xml:space="preserve">Vitesse ventilateur </t>
  </si>
  <si>
    <t>Stuurspanning [v]</t>
  </si>
  <si>
    <t>Fan voltage [V]</t>
  </si>
  <si>
    <t>Tension ventilateur [V]</t>
  </si>
  <si>
    <t>Lufterspannung [V]</t>
  </si>
  <si>
    <t>Invulformulier</t>
  </si>
  <si>
    <t>Formulary</t>
  </si>
  <si>
    <t>Eingabefelder</t>
  </si>
  <si>
    <t>Formulaire</t>
  </si>
  <si>
    <t>Temperaturen</t>
  </si>
  <si>
    <t>Temperatures</t>
  </si>
  <si>
    <t>Températures</t>
  </si>
  <si>
    <t>Länge</t>
  </si>
  <si>
    <t>Elektr. Leistung [W]</t>
  </si>
  <si>
    <t>Geselecteerd</t>
  </si>
  <si>
    <t>toestel</t>
  </si>
  <si>
    <t>taal</t>
  </si>
  <si>
    <t>Imperial/SI</t>
  </si>
  <si>
    <t>Uitvoering</t>
  </si>
  <si>
    <t>Version</t>
  </si>
  <si>
    <t>Ausführung</t>
  </si>
  <si>
    <t>Unit conversion</t>
  </si>
  <si>
    <t>Eenheidsstelsel</t>
  </si>
  <si>
    <t>Einheiten</t>
  </si>
  <si>
    <t>Système unitaire</t>
  </si>
  <si>
    <t>Statisch toestel</t>
  </si>
  <si>
    <t>Static device</t>
  </si>
  <si>
    <t>Appareil statique</t>
  </si>
  <si>
    <t>Statisches Gerät</t>
  </si>
  <si>
    <t>Hybrid toestel</t>
  </si>
  <si>
    <t>Hybrid device</t>
  </si>
  <si>
    <t>Appareil Hybrid</t>
  </si>
  <si>
    <t>Hybrid Gerät</t>
  </si>
  <si>
    <t>DBH rail</t>
  </si>
  <si>
    <t>DBH rail type</t>
  </si>
  <si>
    <t>DBH rail typ</t>
  </si>
  <si>
    <t>Linea</t>
  </si>
  <si>
    <t>Tempo</t>
  </si>
  <si>
    <t>W/m,beript dyn heat</t>
  </si>
  <si>
    <t>W/m,beript dyn cool</t>
  </si>
  <si>
    <t>BMS-stuurspanningen</t>
  </si>
  <si>
    <t>Raillengte</t>
  </si>
  <si>
    <t>Railtype</t>
  </si>
  <si>
    <t>Opgenomen elektrisch vermogen</t>
  </si>
  <si>
    <t>Calculation factors for lower fan settings</t>
  </si>
  <si>
    <t>T10</t>
  </si>
  <si>
    <t>T11</t>
  </si>
  <si>
    <t>T15</t>
  </si>
  <si>
    <t>T16</t>
  </si>
  <si>
    <t>T20</t>
  </si>
  <si>
    <t>T21</t>
  </si>
  <si>
    <t>S2</t>
  </si>
  <si>
    <t>S1</t>
  </si>
  <si>
    <t>Lengths</t>
  </si>
  <si>
    <t>Norsk</t>
  </si>
  <si>
    <t>Modell</t>
  </si>
  <si>
    <t>Temperaturer</t>
  </si>
  <si>
    <t>Lengde</t>
  </si>
  <si>
    <t>Høyde</t>
  </si>
  <si>
    <t>Bredde</t>
  </si>
  <si>
    <t>L,rail/L,tot</t>
  </si>
  <si>
    <t>ALS</t>
  </si>
  <si>
    <t>Verwarmvermogen</t>
  </si>
  <si>
    <t>Waterdebiet</t>
  </si>
  <si>
    <t>Koelvermogen</t>
  </si>
  <si>
    <t>Watervolume</t>
  </si>
  <si>
    <t>Type,ww</t>
  </si>
  <si>
    <t>L/cm</t>
  </si>
  <si>
    <t>Heating capacity</t>
  </si>
  <si>
    <t>Water flow</t>
  </si>
  <si>
    <t>Cooling capacity</t>
  </si>
  <si>
    <t>Water volume</t>
  </si>
  <si>
    <t>Puissance de chauffer</t>
  </si>
  <si>
    <t>Débit d'eau</t>
  </si>
  <si>
    <t>Puissance de refroidir</t>
  </si>
  <si>
    <t>Volume d'eau</t>
  </si>
  <si>
    <t>Heizleistung</t>
  </si>
  <si>
    <t>Heizmittelstrom</t>
  </si>
  <si>
    <t>Kühlleistung</t>
  </si>
  <si>
    <t>Kühlmittelstrom</t>
  </si>
  <si>
    <t>Wasservolumen</t>
  </si>
  <si>
    <t>Varme effekt</t>
  </si>
  <si>
    <t>Styresignal</t>
  </si>
  <si>
    <t>Vannmengde</t>
  </si>
  <si>
    <t>Kjøle effekt</t>
  </si>
  <si>
    <t>Vannvolum</t>
  </si>
  <si>
    <t>Elektrisk effekt [W]</t>
  </si>
  <si>
    <t>Hybrid modell</t>
  </si>
  <si>
    <t>Statisk modell</t>
  </si>
  <si>
    <t>Enhetssystem</t>
  </si>
  <si>
    <t>Viftespenning [V]</t>
  </si>
  <si>
    <t>Kjølekapasitet beregnes i henhold til EN16430 med viftene som blåser oppover for alle typer.</t>
  </si>
  <si>
    <t>Når vannvolumet er gitt i gallon, er dette imperial gallons.</t>
  </si>
  <si>
    <t>Lydeffekt i henhold til ISO 3741: 2010. For lydtrykknivået er det en antatt romdemping på 8 dB (A).</t>
  </si>
  <si>
    <t>Inngangsskjema</t>
  </si>
  <si>
    <t>Toestel</t>
  </si>
  <si>
    <t>Device</t>
  </si>
  <si>
    <t>Appareil</t>
  </si>
  <si>
    <t>Gerät</t>
  </si>
  <si>
    <t>Versjon</t>
  </si>
  <si>
    <t>Waterzijdig drukverlies</t>
  </si>
  <si>
    <t xml:space="preserve">Water side pressure loss </t>
  </si>
  <si>
    <t>Perte de charge</t>
  </si>
  <si>
    <t>zug. wassers. Druckverlust</t>
  </si>
  <si>
    <t>Trykktap</t>
  </si>
  <si>
    <t>****</t>
  </si>
  <si>
    <t>t</t>
  </si>
  <si>
    <t>Niveaus</t>
  </si>
  <si>
    <t>k1</t>
  </si>
  <si>
    <t>k2</t>
  </si>
  <si>
    <t>1 row</t>
  </si>
  <si>
    <t>2 rows</t>
  </si>
  <si>
    <t>3 rows</t>
  </si>
  <si>
    <t>4 rows</t>
  </si>
  <si>
    <t>Geluidsdrukniveau [dB(A)]****</t>
  </si>
  <si>
    <t>Geluidsvermogen [dB(A)]****</t>
  </si>
  <si>
    <t>Sound pressure level [dB(A)]****</t>
  </si>
  <si>
    <t>Sound power [dB(A)]****</t>
  </si>
  <si>
    <t>Pression sonore [dB(A)]****</t>
  </si>
  <si>
    <t>Puissance sonore [dB(A)]****</t>
  </si>
  <si>
    <t>Schalldruckpegel [dB(A)]****</t>
  </si>
  <si>
    <t>Schallleistungspegel [dB(A)]****</t>
  </si>
  <si>
    <t>Lydtrykk [dB(A)]****</t>
  </si>
  <si>
    <t>Lydeffekt [dB(A)]****</t>
  </si>
  <si>
    <t>Unit</t>
  </si>
  <si>
    <t>Unité</t>
  </si>
  <si>
    <t>Verwarmen:</t>
  </si>
  <si>
    <t>Koelen:</t>
  </si>
  <si>
    <t>Heating:</t>
  </si>
  <si>
    <t>Cooling:</t>
  </si>
  <si>
    <t>Chauffer:</t>
  </si>
  <si>
    <t>Refroidir:</t>
  </si>
  <si>
    <t>Heizen:</t>
  </si>
  <si>
    <t>Kühlen:</t>
  </si>
  <si>
    <t>Varme:</t>
  </si>
  <si>
    <t>Kjøling:</t>
  </si>
  <si>
    <t>Water aanvoer</t>
  </si>
  <si>
    <t>Water retour</t>
  </si>
  <si>
    <t>Ruimte (droge bol)</t>
  </si>
  <si>
    <t>Supply water</t>
  </si>
  <si>
    <t>Return water</t>
  </si>
  <si>
    <t>Entering air (dry bulb)</t>
  </si>
  <si>
    <t>Entrée de l'eau</t>
  </si>
  <si>
    <t>Retour de l'eau</t>
  </si>
  <si>
    <t>Ambiante (bulbe sec)</t>
  </si>
  <si>
    <t>Vorlauf wasser</t>
  </si>
  <si>
    <t>Rücklauf wasser</t>
  </si>
  <si>
    <t>Raum (trocken)</t>
  </si>
  <si>
    <t>Tur vann</t>
  </si>
  <si>
    <t>Retur vann</t>
  </si>
  <si>
    <t>Rom (tørr pære)</t>
  </si>
  <si>
    <t>Español</t>
  </si>
  <si>
    <t xml:space="preserve"> Voltaje control [V]</t>
  </si>
  <si>
    <t>Fan speed</t>
  </si>
  <si>
    <t>Velocidad del ventilador</t>
  </si>
  <si>
    <t>Taal/Language/Sprache/Langue/Språk/Lengua</t>
  </si>
  <si>
    <t>Emisión calefacción</t>
  </si>
  <si>
    <t>Caudal de agua, calefacción</t>
  </si>
  <si>
    <t>Pérdida de carga del agua</t>
  </si>
  <si>
    <t>Emisión sensible Frío</t>
  </si>
  <si>
    <t>Volumen de agua</t>
  </si>
  <si>
    <t>Potencia eléctrica absorbida [W]</t>
  </si>
  <si>
    <t>Presión sonora [dB(A)]****</t>
  </si>
  <si>
    <t>Potencia sonora [dB(A)]****</t>
  </si>
  <si>
    <t>Temperaturas</t>
  </si>
  <si>
    <t>Dispositivo estático</t>
  </si>
  <si>
    <t>Dispositivo Hybrid</t>
  </si>
  <si>
    <t>tipo de riel DBH</t>
  </si>
  <si>
    <t>Despositivo</t>
  </si>
  <si>
    <t>Versión</t>
  </si>
  <si>
    <t>Longitud</t>
  </si>
  <si>
    <t>Altura</t>
  </si>
  <si>
    <t>Tipo</t>
  </si>
  <si>
    <t>Agua retorno</t>
  </si>
  <si>
    <t>Agua impulsión</t>
  </si>
  <si>
    <t>Ambiente (bulbo seco)</t>
  </si>
  <si>
    <t>Convers. de unidades</t>
  </si>
  <si>
    <t>Profund.</t>
  </si>
  <si>
    <t>La potencia de enfriamiento se calcula según la norma EN 16430 con ventiladores de todas las alturas.</t>
  </si>
  <si>
    <t>Cuando el volumen de agua se da en galones, las unidades son específicamente galones imperiales.</t>
  </si>
  <si>
    <t>Potencia sonora según ISO 3741: 2010, nivel de presión acústica con una amortiguación ambiental supuesta de 8 dB (A).</t>
  </si>
  <si>
    <t>Calefacción:</t>
  </si>
  <si>
    <t>Enfriamiento:</t>
  </si>
  <si>
    <t>Built_in</t>
  </si>
  <si>
    <t>rel. vocht.</t>
  </si>
  <si>
    <t>rel. humid.</t>
  </si>
  <si>
    <t>hum. rel.</t>
  </si>
  <si>
    <t>rel. Luftf.</t>
  </si>
  <si>
    <t>rel. fuktighet</t>
  </si>
  <si>
    <t>Hum. Relativa</t>
  </si>
  <si>
    <t>Svenska</t>
  </si>
  <si>
    <t>Storlek</t>
  </si>
  <si>
    <t>Längd</t>
  </si>
  <si>
    <t>Höjd</t>
  </si>
  <si>
    <t>Djup</t>
  </si>
  <si>
    <t>Värme:</t>
  </si>
  <si>
    <t>Kyla:</t>
  </si>
  <si>
    <t>Tillopp</t>
  </si>
  <si>
    <t>Retur</t>
  </si>
  <si>
    <t>Rum (torr)</t>
  </si>
  <si>
    <t>rel. Fuktighet</t>
  </si>
  <si>
    <t>Tryckfall, vatten</t>
  </si>
  <si>
    <t>Fläkthastighet</t>
  </si>
  <si>
    <t>Spänning, Fläkt [V]</t>
  </si>
  <si>
    <t>Effekt</t>
  </si>
  <si>
    <t>Vattenflöde</t>
  </si>
  <si>
    <t>Kyleffekt</t>
  </si>
  <si>
    <t>Ljudtryck [dB(A)]****</t>
  </si>
  <si>
    <t>Ljudeffekt [dB(A)]****</t>
  </si>
  <si>
    <t>Effektförbrukning [W]</t>
  </si>
  <si>
    <t>Vattenvolym</t>
  </si>
  <si>
    <t>När vattenvolymen är given i gallon avser det Imperiella gallon.</t>
  </si>
  <si>
    <t>Kyleffekt är beräknad enligt EN16430 med fläktar blåsandes i riktning uppåt för alla höjder</t>
  </si>
  <si>
    <t>Ljudeffekt enligt ISO 3741:2010 ljudtryck med antagen ljudreduktion från rummet på 8 dB(A)</t>
  </si>
  <si>
    <t>v2020-09-17</t>
  </si>
  <si>
    <t>OFF</t>
  </si>
  <si>
    <t>26dB(A)</t>
  </si>
  <si>
    <t>30dB(A)</t>
  </si>
  <si>
    <t>MAX</t>
  </si>
  <si>
    <t>Indien de ventilatoren uitgeschakeld zijn, is de afgifte een indicatieve waarde.</t>
  </si>
  <si>
    <t>If the fans are switched off, the output is an indicative value.</t>
  </si>
  <si>
    <t>Si les ventilateurs sont éteints, la sortie est une valeur indicative.</t>
  </si>
  <si>
    <t>Wenn die Lüfter ausgeschaltet sind, ist der Ausgang ein Richtwert.</t>
  </si>
  <si>
    <t>Hvis viftene er slått av, er utgangen en indikativ verdi.</t>
  </si>
  <si>
    <t>Om fläktarna är avstängda är utgången ett indikationsvärde.</t>
  </si>
  <si>
    <t>La velocidad del ventilador en "0" tiene una emisión indicativa.</t>
  </si>
  <si>
    <t>Délka</t>
  </si>
  <si>
    <t>Relativní vlhkost</t>
  </si>
  <si>
    <t>Jednotka</t>
  </si>
  <si>
    <t>Výška</t>
  </si>
  <si>
    <t>Verze</t>
  </si>
  <si>
    <t>Hybridní jednotka</t>
  </si>
  <si>
    <t>Převod jednotek</t>
  </si>
  <si>
    <t>DBH sada</t>
  </si>
  <si>
    <t>Teploty</t>
  </si>
  <si>
    <t>Hloubka</t>
  </si>
  <si>
    <t>Pokud jsou ventilátory vypnuté, je výkon pouze orientační.</t>
  </si>
  <si>
    <t>Tlaková ztráta</t>
  </si>
  <si>
    <t>Topení:</t>
  </si>
  <si>
    <t>Chlazení:</t>
  </si>
  <si>
    <t>Voda na přívodu</t>
  </si>
  <si>
    <t>Voda na zpátečce</t>
  </si>
  <si>
    <t>Objem vody</t>
  </si>
  <si>
    <t>Akustický tlak [dB(A)]****</t>
  </si>
  <si>
    <t>Akustický výkon [dB(A)]****</t>
  </si>
  <si>
    <t>Výkon Topení</t>
  </si>
  <si>
    <t>Výkon Chlazení</t>
  </si>
  <si>
    <t>Rychlost otáček ventilátoru</t>
  </si>
  <si>
    <t>Napětí ventilárotu [V]</t>
  </si>
  <si>
    <t>Chladicí výkon vypočítán podle EN 16430  s ventilátory, které u všech typů - výšek foukají nahoru.</t>
  </si>
  <si>
    <t>Akustický výkon podle ISO 3741: 2010, hladina akustického tlaku s předpokládaným útlumem místnosti o 8 dB (A).</t>
  </si>
  <si>
    <t>Čeština</t>
  </si>
  <si>
    <t>ExtraTaal1</t>
  </si>
  <si>
    <t>ExtraTaal2</t>
  </si>
  <si>
    <t>ExtraTaal3</t>
  </si>
  <si>
    <t>Kopírovat všechna data</t>
  </si>
  <si>
    <t>Mezinárodní (Sl)</t>
  </si>
  <si>
    <t>Imperiální</t>
  </si>
  <si>
    <t>Kopieer alle data</t>
  </si>
  <si>
    <t>SI-eenheden</t>
  </si>
  <si>
    <t>Imperiale-eenheden</t>
  </si>
  <si>
    <t>Copy all data</t>
  </si>
  <si>
    <t>SI-units</t>
  </si>
  <si>
    <t>Imperial-units</t>
  </si>
  <si>
    <t>Copier toutes des données</t>
  </si>
  <si>
    <t>Unités-SI</t>
  </si>
  <si>
    <t>Unités-Impériales</t>
  </si>
  <si>
    <t>Kopieren Sie alle daten</t>
  </si>
  <si>
    <t>SI-einheiten</t>
  </si>
  <si>
    <t>Imperiale-einheiten</t>
  </si>
  <si>
    <t>Kopier alle data</t>
  </si>
  <si>
    <t>SI-enheter</t>
  </si>
  <si>
    <t>Imperiale-enheter</t>
  </si>
  <si>
    <t>Copiar todos los datos</t>
  </si>
  <si>
    <t>Unidades-SI</t>
  </si>
  <si>
    <t>Unidades-Imperial</t>
  </si>
  <si>
    <t>DBH set</t>
  </si>
  <si>
    <t>Kopiera all data</t>
  </si>
  <si>
    <t>Imperiella-enheter</t>
  </si>
  <si>
    <t>Taal/Language/Sprache/Språk/Jazyk</t>
  </si>
  <si>
    <t>Statická jednotka</t>
  </si>
  <si>
    <t>Průtok vody</t>
  </si>
  <si>
    <t xml:space="preserve">Když je objem vody uveden v galonech, jednotky jsou konkrétně imperiální galony. </t>
  </si>
  <si>
    <t>Elektrický výkon [W]</t>
  </si>
  <si>
    <t>"Suchá" teplota vzduchu</t>
  </si>
  <si>
    <t>Mini Hybrid</t>
  </si>
  <si>
    <t>MiniHybrid</t>
  </si>
  <si>
    <t>StradaMM</t>
  </si>
  <si>
    <t>Strada Hybrid MM</t>
  </si>
  <si>
    <t>lookupcode</t>
  </si>
  <si>
    <t>STAND</t>
  </si>
  <si>
    <t>dBA</t>
  </si>
  <si>
    <t>LA</t>
  </si>
  <si>
    <t>HA</t>
  </si>
  <si>
    <t>N-Value_LA</t>
  </si>
  <si>
    <t>N-Value_HA</t>
  </si>
  <si>
    <t>Geluidsdruk2</t>
  </si>
  <si>
    <t>Elektrisch Vermogen Nominaal3</t>
  </si>
  <si>
    <t>H</t>
  </si>
  <si>
    <t>Lstrada</t>
  </si>
  <si>
    <t>T</t>
  </si>
  <si>
    <t>ECRW_DIN_L</t>
  </si>
  <si>
    <t>KV</t>
  </si>
  <si>
    <t>DIN04005511OFF</t>
  </si>
  <si>
    <t>040</t>
  </si>
  <si>
    <t>055</t>
  </si>
  <si>
    <t>DIN0400551126_</t>
  </si>
  <si>
    <t>26_</t>
  </si>
  <si>
    <t>DIN0400551130_</t>
  </si>
  <si>
    <t>30_</t>
  </si>
  <si>
    <t>DIN04005511MAX</t>
  </si>
  <si>
    <t>DIN04005516OFF</t>
  </si>
  <si>
    <t>DIN0400551626_</t>
  </si>
  <si>
    <t>DIN0400551630_</t>
  </si>
  <si>
    <t>DIN04005516MAX</t>
  </si>
  <si>
    <t>DIN04005521OFF</t>
  </si>
  <si>
    <t>DIN0400552126_</t>
  </si>
  <si>
    <t>DIN0400552130_</t>
  </si>
  <si>
    <t>DIN04005521MAX</t>
  </si>
  <si>
    <t>DIN04006511OFF</t>
  </si>
  <si>
    <t>065</t>
  </si>
  <si>
    <t>DIN0400651126_</t>
  </si>
  <si>
    <t>DIN0400651130_</t>
  </si>
  <si>
    <t>DIN04006511MAX</t>
  </si>
  <si>
    <t>DIN04006516OFF</t>
  </si>
  <si>
    <t>DIN0400651626_</t>
  </si>
  <si>
    <t>DIN0400651630_</t>
  </si>
  <si>
    <t>DIN04006516MAX</t>
  </si>
  <si>
    <t>DIN04006521OFF</t>
  </si>
  <si>
    <t>DIN0400652126_</t>
  </si>
  <si>
    <t>DIN0400652130_</t>
  </si>
  <si>
    <t>DIN04006521MAX</t>
  </si>
  <si>
    <t>DIN04007511OFF</t>
  </si>
  <si>
    <t>075</t>
  </si>
  <si>
    <t>DIN0400751126_</t>
  </si>
  <si>
    <t>DIN0400751130_</t>
  </si>
  <si>
    <t>DIN04007511MAX</t>
  </si>
  <si>
    <t>DIN04007516OFF</t>
  </si>
  <si>
    <t>DIN0400751626_</t>
  </si>
  <si>
    <t>DIN0400751630_</t>
  </si>
  <si>
    <t>DIN04007516MAX</t>
  </si>
  <si>
    <t>DIN04007521OFF</t>
  </si>
  <si>
    <t>DIN0400752126_</t>
  </si>
  <si>
    <t>DIN0400752130_</t>
  </si>
  <si>
    <t>DIN04007521MAX</t>
  </si>
  <si>
    <t>DIN04008511OFF</t>
  </si>
  <si>
    <t>085</t>
  </si>
  <si>
    <t>DIN0400851126_</t>
  </si>
  <si>
    <t>DIN0400851130_</t>
  </si>
  <si>
    <t>DIN04008511MAX</t>
  </si>
  <si>
    <t>DIN04008516OFF</t>
  </si>
  <si>
    <t>DIN0400851626_</t>
  </si>
  <si>
    <t>DIN0400851630_</t>
  </si>
  <si>
    <t>DIN04008516MAX</t>
  </si>
  <si>
    <t>DIN04008521OFF</t>
  </si>
  <si>
    <t>DIN0400852126_</t>
  </si>
  <si>
    <t>DIN0400852130_</t>
  </si>
  <si>
    <t>DIN04008521MAX</t>
  </si>
  <si>
    <t>DIN04009511OFF</t>
  </si>
  <si>
    <t>095</t>
  </si>
  <si>
    <t>DIN0400951126_</t>
  </si>
  <si>
    <t>DIN0400951130_</t>
  </si>
  <si>
    <t>DIN04009511MAX</t>
  </si>
  <si>
    <t>DIN04009516OFF</t>
  </si>
  <si>
    <t>DIN0400951626_</t>
  </si>
  <si>
    <t>DIN0400951630_</t>
  </si>
  <si>
    <t>DIN04009516MAX</t>
  </si>
  <si>
    <t>DIN04009521OFF</t>
  </si>
  <si>
    <t>DIN0400952126_</t>
  </si>
  <si>
    <t>DIN0400952130_</t>
  </si>
  <si>
    <t>DIN04009521MAX</t>
  </si>
  <si>
    <t>DIN04010511OFF</t>
  </si>
  <si>
    <t>DIN0401051126_</t>
  </si>
  <si>
    <t>DIN0401051130_</t>
  </si>
  <si>
    <t>DIN04010511MAX</t>
  </si>
  <si>
    <t>DIN04010516OFF</t>
  </si>
  <si>
    <t>DIN0401051626_</t>
  </si>
  <si>
    <t>DIN0401051630_</t>
  </si>
  <si>
    <t>DIN04010516MAX</t>
  </si>
  <si>
    <t>DIN04010521OFF</t>
  </si>
  <si>
    <t>DIN0401052126_</t>
  </si>
  <si>
    <t>DIN0401052130_</t>
  </si>
  <si>
    <t>DIN04010521MAX</t>
  </si>
  <si>
    <t>DIN04011511OFF</t>
  </si>
  <si>
    <t>DIN0401151126_</t>
  </si>
  <si>
    <t>DIN0401151130_</t>
  </si>
  <si>
    <t>DIN04011511MAX</t>
  </si>
  <si>
    <t>DIN04011516OFF</t>
  </si>
  <si>
    <t>DIN0401151626_</t>
  </si>
  <si>
    <t>DIN0401151630_</t>
  </si>
  <si>
    <t>DIN04011516MAX</t>
  </si>
  <si>
    <t>DIN04011521OFF</t>
  </si>
  <si>
    <t>DIN0401152126_</t>
  </si>
  <si>
    <t>DIN0401152130_</t>
  </si>
  <si>
    <t>DIN04011521MAX</t>
  </si>
  <si>
    <t>DIN04013511OFF</t>
  </si>
  <si>
    <t>DIN0401351126_</t>
  </si>
  <si>
    <t>DIN0401351130_</t>
  </si>
  <si>
    <t>DIN04013511MAX</t>
  </si>
  <si>
    <t>DIN04013516OFF</t>
  </si>
  <si>
    <t>DIN0401351626_</t>
  </si>
  <si>
    <t>DIN0401351630_</t>
  </si>
  <si>
    <t>DIN04013516MAX</t>
  </si>
  <si>
    <t>DIN04013521OFF</t>
  </si>
  <si>
    <t>DIN0401352126_</t>
  </si>
  <si>
    <t>DIN0401352130_</t>
  </si>
  <si>
    <t>DIN04013521MAX</t>
  </si>
  <si>
    <t>DIN04015511OFF</t>
  </si>
  <si>
    <t>DIN0401551126_</t>
  </si>
  <si>
    <t>DIN0401551130_</t>
  </si>
  <si>
    <t>DIN04015511MAX</t>
  </si>
  <si>
    <t>DIN04015516OFF</t>
  </si>
  <si>
    <t>DIN0401551626_</t>
  </si>
  <si>
    <t>DIN0401551630_</t>
  </si>
  <si>
    <t>DIN04015516MAX</t>
  </si>
  <si>
    <t>DIN04015521OFF</t>
  </si>
  <si>
    <t>DIN0401552126_</t>
  </si>
  <si>
    <t>DIN0401552130_</t>
  </si>
  <si>
    <t>DIN04015521MAX</t>
  </si>
  <si>
    <t>DIN04017511OFF</t>
  </si>
  <si>
    <t>DIN0401751126_</t>
  </si>
  <si>
    <t>DIN0401751130_</t>
  </si>
  <si>
    <t>DIN04017511MAX</t>
  </si>
  <si>
    <t>DIN04017516OFF</t>
  </si>
  <si>
    <t>DIN0401751626_</t>
  </si>
  <si>
    <t>DIN0401751630_</t>
  </si>
  <si>
    <t>DIN04017516MAX</t>
  </si>
  <si>
    <t>DIN04017521OFF</t>
  </si>
  <si>
    <t>DIN0401752126_</t>
  </si>
  <si>
    <t>DIN0401752130_</t>
  </si>
  <si>
    <t>DIN04017521MAX</t>
  </si>
  <si>
    <t>DIN04019511OFF</t>
  </si>
  <si>
    <t>DIN0401951126_</t>
  </si>
  <si>
    <t>DIN0401951130_</t>
  </si>
  <si>
    <t>DIN04019511MAX</t>
  </si>
  <si>
    <t>DIN04019516OFF</t>
  </si>
  <si>
    <t>DIN0401951626_</t>
  </si>
  <si>
    <t>DIN0401951630_</t>
  </si>
  <si>
    <t>DIN04019516MAX</t>
  </si>
  <si>
    <t>DIN04019521OFF</t>
  </si>
  <si>
    <t>DIN0401952126_</t>
  </si>
  <si>
    <t>DIN0401952130_</t>
  </si>
  <si>
    <t>DIN04019521MAX</t>
  </si>
  <si>
    <t>DIN04021511OFF</t>
  </si>
  <si>
    <t>DIN0402151126_</t>
  </si>
  <si>
    <t>DIN0402151130_</t>
  </si>
  <si>
    <t>DIN04021511MAX</t>
  </si>
  <si>
    <t>DIN04021516OFF</t>
  </si>
  <si>
    <t>DIN0402151626_</t>
  </si>
  <si>
    <t>DIN0402151630_</t>
  </si>
  <si>
    <t>DIN04021516MAX</t>
  </si>
  <si>
    <t>DIN04021521OFF</t>
  </si>
  <si>
    <t>DIN0402152126_</t>
  </si>
  <si>
    <t>DIN0402152130_</t>
  </si>
  <si>
    <t>DIN04021521MAX</t>
  </si>
  <si>
    <t>DIN04023511OFF</t>
  </si>
  <si>
    <t>DIN0402351126_</t>
  </si>
  <si>
    <t>DIN0402351130_</t>
  </si>
  <si>
    <t>DIN04023511MAX</t>
  </si>
  <si>
    <t>DIN04023516OFF</t>
  </si>
  <si>
    <t>DIN0402351626_</t>
  </si>
  <si>
    <t>DIN0402351630_</t>
  </si>
  <si>
    <t>DIN04023516MAX</t>
  </si>
  <si>
    <t>DIN04023521OFF</t>
  </si>
  <si>
    <t>DIN0402352126_</t>
  </si>
  <si>
    <t>DIN0402352130_</t>
  </si>
  <si>
    <t>DIN04023521MAX</t>
  </si>
  <si>
    <t>DIN04505511OFF</t>
  </si>
  <si>
    <t>045</t>
  </si>
  <si>
    <t>DIN0450551126_</t>
  </si>
  <si>
    <t>DIN0450551130_</t>
  </si>
  <si>
    <t>DIN04505511MAX</t>
  </si>
  <si>
    <t>DIN04505516OFF</t>
  </si>
  <si>
    <t>DIN0450551626_</t>
  </si>
  <si>
    <t>DIN0450551630_</t>
  </si>
  <si>
    <t>DIN04505516MAX</t>
  </si>
  <si>
    <t>DIN04505521OFF</t>
  </si>
  <si>
    <t>DIN0450552126_</t>
  </si>
  <si>
    <t>DIN0450552130_</t>
  </si>
  <si>
    <t>DIN04505521MAX</t>
  </si>
  <si>
    <t>DIN04506511OFF</t>
  </si>
  <si>
    <t>DIN0450651126_</t>
  </si>
  <si>
    <t>DIN0450651130_</t>
  </si>
  <si>
    <t>DIN04506511MAX</t>
  </si>
  <si>
    <t>DIN04506516OFF</t>
  </si>
  <si>
    <t>DIN0450651626_</t>
  </si>
  <si>
    <t>DIN0450651630_</t>
  </si>
  <si>
    <t>DIN04506516MAX</t>
  </si>
  <si>
    <t>DIN04506521OFF</t>
  </si>
  <si>
    <t>DIN0450652126_</t>
  </si>
  <si>
    <t>DIN0450652130_</t>
  </si>
  <si>
    <t>DIN04506521MAX</t>
  </si>
  <si>
    <t>DIN04507511OFF</t>
  </si>
  <si>
    <t>DIN0450751126_</t>
  </si>
  <si>
    <t>DIN0450751130_</t>
  </si>
  <si>
    <t>DIN04507511MAX</t>
  </si>
  <si>
    <t>DIN04507516OFF</t>
  </si>
  <si>
    <t>DIN0450751626_</t>
  </si>
  <si>
    <t>DIN0450751630_</t>
  </si>
  <si>
    <t>DIN04507516MAX</t>
  </si>
  <si>
    <t>DIN04507521OFF</t>
  </si>
  <si>
    <t>DIN0450752126_</t>
  </si>
  <si>
    <t>DIN0450752130_</t>
  </si>
  <si>
    <t>DIN04507521MAX</t>
  </si>
  <si>
    <t>DIN04508511OFF</t>
  </si>
  <si>
    <t>DIN0450851126_</t>
  </si>
  <si>
    <t>DIN0450851130_</t>
  </si>
  <si>
    <t>DIN04508511MAX</t>
  </si>
  <si>
    <t>DIN04508516OFF</t>
  </si>
  <si>
    <t>DIN0450851626_</t>
  </si>
  <si>
    <t>DIN0450851630_</t>
  </si>
  <si>
    <t>DIN04508516MAX</t>
  </si>
  <si>
    <t>DIN04508521OFF</t>
  </si>
  <si>
    <t>DIN0450852126_</t>
  </si>
  <si>
    <t>DIN0450852130_</t>
  </si>
  <si>
    <t>DIN04508521MAX</t>
  </si>
  <si>
    <t>DIN04509511OFF</t>
  </si>
  <si>
    <t>DIN0450951126_</t>
  </si>
  <si>
    <t>DIN0450951130_</t>
  </si>
  <si>
    <t>DIN04509511MAX</t>
  </si>
  <si>
    <t>DIN04509516OFF</t>
  </si>
  <si>
    <t>DIN0450951626_</t>
  </si>
  <si>
    <t>DIN0450951630_</t>
  </si>
  <si>
    <t>DIN04509516MAX</t>
  </si>
  <si>
    <t>DIN04509521OFF</t>
  </si>
  <si>
    <t>DIN0450952126_</t>
  </si>
  <si>
    <t>DIN0450952130_</t>
  </si>
  <si>
    <t>DIN04509521MAX</t>
  </si>
  <si>
    <t>DIN04510511OFF</t>
  </si>
  <si>
    <t>DIN0451051126_</t>
  </si>
  <si>
    <t>DIN0451051130_</t>
  </si>
  <si>
    <t>DIN04510511MAX</t>
  </si>
  <si>
    <t>DIN04510516OFF</t>
  </si>
  <si>
    <t>DIN0451051626_</t>
  </si>
  <si>
    <t>DIN0451051630_</t>
  </si>
  <si>
    <t>DIN04510516MAX</t>
  </si>
  <si>
    <t>DIN04510521OFF</t>
  </si>
  <si>
    <t>DIN0451052126_</t>
  </si>
  <si>
    <t>DIN0451052130_</t>
  </si>
  <si>
    <t>DIN04510521MAX</t>
  </si>
  <si>
    <t>DIN04511511OFF</t>
  </si>
  <si>
    <t>DIN0451151126_</t>
  </si>
  <si>
    <t>DIN0451151130_</t>
  </si>
  <si>
    <t>DIN04511511MAX</t>
  </si>
  <si>
    <t>DIN04511516OFF</t>
  </si>
  <si>
    <t>DIN0451151626_</t>
  </si>
  <si>
    <t>DIN0451151630_</t>
  </si>
  <si>
    <t>DIN04511516MAX</t>
  </si>
  <si>
    <t>DIN04511521OFF</t>
  </si>
  <si>
    <t>DIN0451152126_</t>
  </si>
  <si>
    <t>DIN0451152130_</t>
  </si>
  <si>
    <t>DIN04511521MAX</t>
  </si>
  <si>
    <t>DIN04513511OFF</t>
  </si>
  <si>
    <t>DIN0451351126_</t>
  </si>
  <si>
    <t>DIN0451351130_</t>
  </si>
  <si>
    <t>DIN04513511MAX</t>
  </si>
  <si>
    <t>DIN04513516OFF</t>
  </si>
  <si>
    <t>DIN0451351626_</t>
  </si>
  <si>
    <t>DIN0451351630_</t>
  </si>
  <si>
    <t>DIN04513516MAX</t>
  </si>
  <si>
    <t>DIN04513521OFF</t>
  </si>
  <si>
    <t>DIN0451352126_</t>
  </si>
  <si>
    <t>DIN0451352130_</t>
  </si>
  <si>
    <t>DIN04513521MAX</t>
  </si>
  <si>
    <t>DIN04515511OFF</t>
  </si>
  <si>
    <t>DIN0451551126_</t>
  </si>
  <si>
    <t>DIN0451551130_</t>
  </si>
  <si>
    <t>DIN04515511MAX</t>
  </si>
  <si>
    <t>DIN04515516OFF</t>
  </si>
  <si>
    <t>DIN0451551626_</t>
  </si>
  <si>
    <t>DIN0451551630_</t>
  </si>
  <si>
    <t>DIN04515516MAX</t>
  </si>
  <si>
    <t>DIN04515521OFF</t>
  </si>
  <si>
    <t>DIN0451552126_</t>
  </si>
  <si>
    <t>DIN0451552130_</t>
  </si>
  <si>
    <t>DIN04515521MAX</t>
  </si>
  <si>
    <t>DIN04517511OFF</t>
  </si>
  <si>
    <t>DIN0451751126_</t>
  </si>
  <si>
    <t>DIN0451751130_</t>
  </si>
  <si>
    <t>DIN04517511MAX</t>
  </si>
  <si>
    <t>DIN04517516OFF</t>
  </si>
  <si>
    <t>DIN0451751626_</t>
  </si>
  <si>
    <t>DIN0451751630_</t>
  </si>
  <si>
    <t>DIN04517516MAX</t>
  </si>
  <si>
    <t>DIN04517521OFF</t>
  </si>
  <si>
    <t>DIN0451752126_</t>
  </si>
  <si>
    <t>DIN0451752130_</t>
  </si>
  <si>
    <t>DIN04517521MAX</t>
  </si>
  <si>
    <t>DIN04519511OFF</t>
  </si>
  <si>
    <t>DIN0451951126_</t>
  </si>
  <si>
    <t>DIN0451951130_</t>
  </si>
  <si>
    <t>DIN04519511MAX</t>
  </si>
  <si>
    <t>DIN04519516OFF</t>
  </si>
  <si>
    <t>DIN0451951626_</t>
  </si>
  <si>
    <t>DIN0451951630_</t>
  </si>
  <si>
    <t>DIN04519516MAX</t>
  </si>
  <si>
    <t>DIN04519521OFF</t>
  </si>
  <si>
    <t>DIN0451952126_</t>
  </si>
  <si>
    <t>DIN0451952130_</t>
  </si>
  <si>
    <t>DIN04519521MAX</t>
  </si>
  <si>
    <t>DIN04521511OFF</t>
  </si>
  <si>
    <t>DIN0452151126_</t>
  </si>
  <si>
    <t>DIN0452151130_</t>
  </si>
  <si>
    <t>DIN04521511MAX</t>
  </si>
  <si>
    <t>DIN04521516OFF</t>
  </si>
  <si>
    <t>DIN0452151626_</t>
  </si>
  <si>
    <t>DIN0452151630_</t>
  </si>
  <si>
    <t>DIN04521516MAX</t>
  </si>
  <si>
    <t>DIN04521521OFF</t>
  </si>
  <si>
    <t>DIN0452152126_</t>
  </si>
  <si>
    <t>DIN0452152130_</t>
  </si>
  <si>
    <t>DIN04521521MAX</t>
  </si>
  <si>
    <t>DIN04523511OFF</t>
  </si>
  <si>
    <t>DIN0452351126_</t>
  </si>
  <si>
    <t>DIN0452351130_</t>
  </si>
  <si>
    <t>DIN04523511MAX</t>
  </si>
  <si>
    <t>DIN04523516OFF</t>
  </si>
  <si>
    <t>DIN0452351626_</t>
  </si>
  <si>
    <t>DIN0452351630_</t>
  </si>
  <si>
    <t>DIN04523516MAX</t>
  </si>
  <si>
    <t>DIN04523521OFF</t>
  </si>
  <si>
    <t>DIN0452352126_</t>
  </si>
  <si>
    <t>DIN0452352130_</t>
  </si>
  <si>
    <t>DIN04523521MAX</t>
  </si>
  <si>
    <t>DIN05005511OFF</t>
  </si>
  <si>
    <t>050</t>
  </si>
  <si>
    <t>DIN0500551126_</t>
  </si>
  <si>
    <t>DIN0500551130_</t>
  </si>
  <si>
    <t>DIN05005511MAX</t>
  </si>
  <si>
    <t>DIN05005516OFF</t>
  </si>
  <si>
    <t>DIN0500551626_</t>
  </si>
  <si>
    <t>DIN0500551630_</t>
  </si>
  <si>
    <t>DIN05005516MAX</t>
  </si>
  <si>
    <t>DIN05005521OFF</t>
  </si>
  <si>
    <t>DIN0500552126_</t>
  </si>
  <si>
    <t>DIN0500552130_</t>
  </si>
  <si>
    <t>DIN05005521MAX</t>
  </si>
  <si>
    <t>DIN05006511OFF</t>
  </si>
  <si>
    <t>DIN0500651126_</t>
  </si>
  <si>
    <t>DIN0500651130_</t>
  </si>
  <si>
    <t>DIN05006511MAX</t>
  </si>
  <si>
    <t>DIN05006516OFF</t>
  </si>
  <si>
    <t>DIN0500651626_</t>
  </si>
  <si>
    <t>DIN0500651630_</t>
  </si>
  <si>
    <t>DIN05006516MAX</t>
  </si>
  <si>
    <t>DIN05006521OFF</t>
  </si>
  <si>
    <t>DIN0500652126_</t>
  </si>
  <si>
    <t>DIN0500652130_</t>
  </si>
  <si>
    <t>DIN05006521MAX</t>
  </si>
  <si>
    <t>DIN05007511OFF</t>
  </si>
  <si>
    <t>DIN0500751126_</t>
  </si>
  <si>
    <t>DIN0500751130_</t>
  </si>
  <si>
    <t>DIN05007511MAX</t>
  </si>
  <si>
    <t>DIN05007516OFF</t>
  </si>
  <si>
    <t>DIN0500751626_</t>
  </si>
  <si>
    <t>DIN0500751630_</t>
  </si>
  <si>
    <t>DIN05007516MAX</t>
  </si>
  <si>
    <t>DIN05007521OFF</t>
  </si>
  <si>
    <t>DIN0500752126_</t>
  </si>
  <si>
    <t>DIN0500752130_</t>
  </si>
  <si>
    <t>DIN05007521MAX</t>
  </si>
  <si>
    <t>DIN05008511OFF</t>
  </si>
  <si>
    <t>DIN0500851126_</t>
  </si>
  <si>
    <t>DIN0500851130_</t>
  </si>
  <si>
    <t>DIN05008511MAX</t>
  </si>
  <si>
    <t>DIN05008516OFF</t>
  </si>
  <si>
    <t>DIN0500851626_</t>
  </si>
  <si>
    <t>DIN0500851630_</t>
  </si>
  <si>
    <t>DIN05008516MAX</t>
  </si>
  <si>
    <t>DIN05008521OFF</t>
  </si>
  <si>
    <t>DIN0500852126_</t>
  </si>
  <si>
    <t>DIN0500852130_</t>
  </si>
  <si>
    <t>DIN05008521MAX</t>
  </si>
  <si>
    <t>DIN05009511OFF</t>
  </si>
  <si>
    <t>DIN0500951126_</t>
  </si>
  <si>
    <t>DIN0500951130_</t>
  </si>
  <si>
    <t>DIN05009511MAX</t>
  </si>
  <si>
    <t>DIN05009516OFF</t>
  </si>
  <si>
    <t>DIN0500951626_</t>
  </si>
  <si>
    <t>DIN0500951630_</t>
  </si>
  <si>
    <t>DIN05009516MAX</t>
  </si>
  <si>
    <t>DIN05009521OFF</t>
  </si>
  <si>
    <t>DIN0500952126_</t>
  </si>
  <si>
    <t>DIN0500952130_</t>
  </si>
  <si>
    <t>DIN05009521MAX</t>
  </si>
  <si>
    <t>DIN05010511OFF</t>
  </si>
  <si>
    <t>DIN0501051126_</t>
  </si>
  <si>
    <t>DIN0501051130_</t>
  </si>
  <si>
    <t>DIN05010511MAX</t>
  </si>
  <si>
    <t>DIN05010516OFF</t>
  </si>
  <si>
    <t>DIN0501051626_</t>
  </si>
  <si>
    <t>DIN0501051630_</t>
  </si>
  <si>
    <t>DIN05010516MAX</t>
  </si>
  <si>
    <t>DIN05010521OFF</t>
  </si>
  <si>
    <t>DIN0501052126_</t>
  </si>
  <si>
    <t>DIN0501052130_</t>
  </si>
  <si>
    <t>DIN05010521MAX</t>
  </si>
  <si>
    <t>DIN05011511OFF</t>
  </si>
  <si>
    <t>DIN0501151126_</t>
  </si>
  <si>
    <t>DIN0501151130_</t>
  </si>
  <si>
    <t>DIN05011511MAX</t>
  </si>
  <si>
    <t>DIN05011516OFF</t>
  </si>
  <si>
    <t>DIN0501151626_</t>
  </si>
  <si>
    <t>DIN0501151630_</t>
  </si>
  <si>
    <t>DIN05011516MAX</t>
  </si>
  <si>
    <t>DIN05011521OFF</t>
  </si>
  <si>
    <t>DIN0501152126_</t>
  </si>
  <si>
    <t>DIN0501152130_</t>
  </si>
  <si>
    <t>DIN05011521MAX</t>
  </si>
  <si>
    <t>DIN05013511OFF</t>
  </si>
  <si>
    <t>DIN0501351126_</t>
  </si>
  <si>
    <t>DIN0501351130_</t>
  </si>
  <si>
    <t>DIN05013511MAX</t>
  </si>
  <si>
    <t>DIN05013516OFF</t>
  </si>
  <si>
    <t>DIN0501351626_</t>
  </si>
  <si>
    <t>DIN0501351630_</t>
  </si>
  <si>
    <t>DIN05013516MAX</t>
  </si>
  <si>
    <t>DIN05013521OFF</t>
  </si>
  <si>
    <t>DIN0501352126_</t>
  </si>
  <si>
    <t>DIN0501352130_</t>
  </si>
  <si>
    <t>DIN05013521MAX</t>
  </si>
  <si>
    <t>DIN05015511OFF</t>
  </si>
  <si>
    <t>DIN0501551126_</t>
  </si>
  <si>
    <t>DIN0501551130_</t>
  </si>
  <si>
    <t>DIN05015511MAX</t>
  </si>
  <si>
    <t>DIN05015516OFF</t>
  </si>
  <si>
    <t>DIN0501551626_</t>
  </si>
  <si>
    <t>DIN0501551630_</t>
  </si>
  <si>
    <t>DIN05015516MAX</t>
  </si>
  <si>
    <t>DIN05015521OFF</t>
  </si>
  <si>
    <t>DIN0501552126_</t>
  </si>
  <si>
    <t>DIN0501552130_</t>
  </si>
  <si>
    <t>DIN05015521MAX</t>
  </si>
  <si>
    <t>DIN05017511OFF</t>
  </si>
  <si>
    <t>DIN0501751126_</t>
  </si>
  <si>
    <t>DIN0501751130_</t>
  </si>
  <si>
    <t>DIN05017511MAX</t>
  </si>
  <si>
    <t>DIN05017516OFF</t>
  </si>
  <si>
    <t>DIN0501751626_</t>
  </si>
  <si>
    <t>DIN0501751630_</t>
  </si>
  <si>
    <t>DIN05017516MAX</t>
  </si>
  <si>
    <t>DIN05017521OFF</t>
  </si>
  <si>
    <t>DIN0501752126_</t>
  </si>
  <si>
    <t>DIN0501752130_</t>
  </si>
  <si>
    <t>DIN05017521MAX</t>
  </si>
  <si>
    <t>DIN05019511OFF</t>
  </si>
  <si>
    <t>DIN0501951126_</t>
  </si>
  <si>
    <t>DIN0501951130_</t>
  </si>
  <si>
    <t>DIN05019511MAX</t>
  </si>
  <si>
    <t>DIN05019516OFF</t>
  </si>
  <si>
    <t>DIN0501951626_</t>
  </si>
  <si>
    <t>DIN0501951630_</t>
  </si>
  <si>
    <t>DIN05019516MAX</t>
  </si>
  <si>
    <t>DIN05019521OFF</t>
  </si>
  <si>
    <t>DIN0501952126_</t>
  </si>
  <si>
    <t>DIN0501952130_</t>
  </si>
  <si>
    <t>DIN05019521MAX</t>
  </si>
  <si>
    <t>DIN05021511OFF</t>
  </si>
  <si>
    <t>DIN0502151126_</t>
  </si>
  <si>
    <t>DIN0502151130_</t>
  </si>
  <si>
    <t>DIN05021511MAX</t>
  </si>
  <si>
    <t>DIN05021516OFF</t>
  </si>
  <si>
    <t>DIN0502151626_</t>
  </si>
  <si>
    <t>DIN0502151630_</t>
  </si>
  <si>
    <t>DIN05021516MAX</t>
  </si>
  <si>
    <t>DIN05021521OFF</t>
  </si>
  <si>
    <t>DIN0502152126_</t>
  </si>
  <si>
    <t>DIN0502152130_</t>
  </si>
  <si>
    <t>DIN05021521MAX</t>
  </si>
  <si>
    <t>DIN05023511OFF</t>
  </si>
  <si>
    <t>DIN0502351126_</t>
  </si>
  <si>
    <t>DIN0502351130_</t>
  </si>
  <si>
    <t>DIN05023511MAX</t>
  </si>
  <si>
    <t>DIN05023516OFF</t>
  </si>
  <si>
    <t>DIN0502351626_</t>
  </si>
  <si>
    <t>DIN0502351630_</t>
  </si>
  <si>
    <t>DIN05023516MAX</t>
  </si>
  <si>
    <t>DIN05023521OFF</t>
  </si>
  <si>
    <t>DIN0502352126_</t>
  </si>
  <si>
    <t>DIN0502352130_</t>
  </si>
  <si>
    <t>DIN05023521MAX</t>
  </si>
  <si>
    <t>DIN05505511OFF</t>
  </si>
  <si>
    <t>DIN0550551126_</t>
  </si>
  <si>
    <t>DIN0550551130_</t>
  </si>
  <si>
    <t>DIN05505511MAX</t>
  </si>
  <si>
    <t>DIN05505516OFF</t>
  </si>
  <si>
    <t>DIN0550551626_</t>
  </si>
  <si>
    <t>DIN0550551630_</t>
  </si>
  <si>
    <t>DIN05505516MAX</t>
  </si>
  <si>
    <t>DIN05505521OFF</t>
  </si>
  <si>
    <t>DIN0550552126_</t>
  </si>
  <si>
    <t>DIN0550552130_</t>
  </si>
  <si>
    <t>DIN05505521MAX</t>
  </si>
  <si>
    <t>DIN05506511OFF</t>
  </si>
  <si>
    <t>DIN0550651126_</t>
  </si>
  <si>
    <t>DIN0550651130_</t>
  </si>
  <si>
    <t>DIN05506511MAX</t>
  </si>
  <si>
    <t>DIN05506516OFF</t>
  </si>
  <si>
    <t>DIN0550651626_</t>
  </si>
  <si>
    <t>DIN0550651630_</t>
  </si>
  <si>
    <t>DIN05506516MAX</t>
  </si>
  <si>
    <t>DIN05506521OFF</t>
  </si>
  <si>
    <t>DIN0550652126_</t>
  </si>
  <si>
    <t>DIN0550652130_</t>
  </si>
  <si>
    <t>DIN05506521MAX</t>
  </si>
  <si>
    <t>DIN05507511OFF</t>
  </si>
  <si>
    <t>DIN0550751126_</t>
  </si>
  <si>
    <t>DIN0550751130_</t>
  </si>
  <si>
    <t>DIN05507511MAX</t>
  </si>
  <si>
    <t>DIN05507516OFF</t>
  </si>
  <si>
    <t>DIN0550751626_</t>
  </si>
  <si>
    <t>DIN0550751630_</t>
  </si>
  <si>
    <t>DIN05507516MAX</t>
  </si>
  <si>
    <t>DIN05507521OFF</t>
  </si>
  <si>
    <t>DIN0550752126_</t>
  </si>
  <si>
    <t>DIN0550752130_</t>
  </si>
  <si>
    <t>DIN05507521MAX</t>
  </si>
  <si>
    <t>DIN05508511OFF</t>
  </si>
  <si>
    <t>DIN0550851126_</t>
  </si>
  <si>
    <t>DIN0550851130_</t>
  </si>
  <si>
    <t>DIN05508511MAX</t>
  </si>
  <si>
    <t>DIN05508516OFF</t>
  </si>
  <si>
    <t>DIN0550851626_</t>
  </si>
  <si>
    <t>DIN0550851630_</t>
  </si>
  <si>
    <t>DIN05508516MAX</t>
  </si>
  <si>
    <t>DIN05508521OFF</t>
  </si>
  <si>
    <t>DIN0550852126_</t>
  </si>
  <si>
    <t>DIN0550852130_</t>
  </si>
  <si>
    <t>DIN05508521MAX</t>
  </si>
  <si>
    <t>DIN05509511OFF</t>
  </si>
  <si>
    <t>DIN0550951126_</t>
  </si>
  <si>
    <t>DIN0550951130_</t>
  </si>
  <si>
    <t>DIN05509511MAX</t>
  </si>
  <si>
    <t>DIN05509516OFF</t>
  </si>
  <si>
    <t>DIN0550951626_</t>
  </si>
  <si>
    <t>DIN0550951630_</t>
  </si>
  <si>
    <t>DIN05509516MAX</t>
  </si>
  <si>
    <t>DIN05509521OFF</t>
  </si>
  <si>
    <t>DIN0550952126_</t>
  </si>
  <si>
    <t>DIN0550952130_</t>
  </si>
  <si>
    <t>DIN05509521MAX</t>
  </si>
  <si>
    <t>DIN05510511OFF</t>
  </si>
  <si>
    <t>DIN0551051126_</t>
  </si>
  <si>
    <t>DIN0551051130_</t>
  </si>
  <si>
    <t>DIN05510511MAX</t>
  </si>
  <si>
    <t>DIN05510516OFF</t>
  </si>
  <si>
    <t>DIN0551051626_</t>
  </si>
  <si>
    <t>DIN0551051630_</t>
  </si>
  <si>
    <t>DIN05510516MAX</t>
  </si>
  <si>
    <t>DIN05510521OFF</t>
  </si>
  <si>
    <t>DIN0551052126_</t>
  </si>
  <si>
    <t>DIN0551052130_</t>
  </si>
  <si>
    <t>DIN05510521MAX</t>
  </si>
  <si>
    <t>DIN05511511OFF</t>
  </si>
  <si>
    <t>DIN0551151126_</t>
  </si>
  <si>
    <t>DIN0551151130_</t>
  </si>
  <si>
    <t>DIN05511511MAX</t>
  </si>
  <si>
    <t>DIN05511516OFF</t>
  </si>
  <si>
    <t>DIN0551151626_</t>
  </si>
  <si>
    <t>DIN0551151630_</t>
  </si>
  <si>
    <t>DIN05511516MAX</t>
  </si>
  <si>
    <t>DIN05511521OFF</t>
  </si>
  <si>
    <t>DIN0551152126_</t>
  </si>
  <si>
    <t>DIN0551152130_</t>
  </si>
  <si>
    <t>DIN05511521MAX</t>
  </si>
  <si>
    <t>DIN05513511OFF</t>
  </si>
  <si>
    <t>DIN0551351126_</t>
  </si>
  <si>
    <t>DIN0551351130_</t>
  </si>
  <si>
    <t>DIN05513511MAX</t>
  </si>
  <si>
    <t>DIN05513516OFF</t>
  </si>
  <si>
    <t>DIN0551351626_</t>
  </si>
  <si>
    <t>DIN0551351630_</t>
  </si>
  <si>
    <t>DIN05513516MAX</t>
  </si>
  <si>
    <t>DIN05513521OFF</t>
  </si>
  <si>
    <t>DIN0551352126_</t>
  </si>
  <si>
    <t>DIN0551352130_</t>
  </si>
  <si>
    <t>DIN05513521MAX</t>
  </si>
  <si>
    <t>DIN05515511OFF</t>
  </si>
  <si>
    <t>DIN0551551126_</t>
  </si>
  <si>
    <t>DIN0551551130_</t>
  </si>
  <si>
    <t>DIN05515511MAX</t>
  </si>
  <si>
    <t>DIN05515516OFF</t>
  </si>
  <si>
    <t>DIN0551551626_</t>
  </si>
  <si>
    <t>DIN0551551630_</t>
  </si>
  <si>
    <t>DIN05515516MAX</t>
  </si>
  <si>
    <t>DIN05515521OFF</t>
  </si>
  <si>
    <t>DIN0551552126_</t>
  </si>
  <si>
    <t>DIN0551552130_</t>
  </si>
  <si>
    <t>DIN05515521MAX</t>
  </si>
  <si>
    <t>DIN05517511OFF</t>
  </si>
  <si>
    <t>DIN0551751126_</t>
  </si>
  <si>
    <t>DIN0551751130_</t>
  </si>
  <si>
    <t>DIN05517511MAX</t>
  </si>
  <si>
    <t>DIN05517516OFF</t>
  </si>
  <si>
    <t>DIN0551751626_</t>
  </si>
  <si>
    <t>DIN0551751630_</t>
  </si>
  <si>
    <t>DIN05517516MAX</t>
  </si>
  <si>
    <t>DIN05517521OFF</t>
  </si>
  <si>
    <t>DIN0551752126_</t>
  </si>
  <si>
    <t>DIN0551752130_</t>
  </si>
  <si>
    <t>DIN05517521MAX</t>
  </si>
  <si>
    <t>DIN05519511OFF</t>
  </si>
  <si>
    <t>DIN0551951126_</t>
  </si>
  <si>
    <t>DIN0551951130_</t>
  </si>
  <si>
    <t>DIN05519511MAX</t>
  </si>
  <si>
    <t>DIN05519516OFF</t>
  </si>
  <si>
    <t>DIN0551951626_</t>
  </si>
  <si>
    <t>DIN0551951630_</t>
  </si>
  <si>
    <t>DIN05519516MAX</t>
  </si>
  <si>
    <t>DIN05519521OFF</t>
  </si>
  <si>
    <t>DIN0551952126_</t>
  </si>
  <si>
    <t>DIN0551952130_</t>
  </si>
  <si>
    <t>DIN05519521MAX</t>
  </si>
  <si>
    <t>DIN05521511OFF</t>
  </si>
  <si>
    <t>DIN0552151126_</t>
  </si>
  <si>
    <t>DIN0552151130_</t>
  </si>
  <si>
    <t>DIN05521511MAX</t>
  </si>
  <si>
    <t>DIN05521516OFF</t>
  </si>
  <si>
    <t>DIN0552151626_</t>
  </si>
  <si>
    <t>DIN0552151630_</t>
  </si>
  <si>
    <t>DIN05521516MAX</t>
  </si>
  <si>
    <t>DIN05521521OFF</t>
  </si>
  <si>
    <t>DIN0552152126_</t>
  </si>
  <si>
    <t>DIN0552152130_</t>
  </si>
  <si>
    <t>DIN05521521MAX</t>
  </si>
  <si>
    <t>DIN05523511OFF</t>
  </si>
  <si>
    <t>DIN0552351126_</t>
  </si>
  <si>
    <t>DIN0552351130_</t>
  </si>
  <si>
    <t>DIN05523511MAX</t>
  </si>
  <si>
    <t>DIN05523516OFF</t>
  </si>
  <si>
    <t>DIN0552351626_</t>
  </si>
  <si>
    <t>DIN0552351630_</t>
  </si>
  <si>
    <t>DIN05523516MAX</t>
  </si>
  <si>
    <t>DIN05523521OFF</t>
  </si>
  <si>
    <t>DIN0552352126_</t>
  </si>
  <si>
    <t>DIN0552352130_</t>
  </si>
  <si>
    <t>DIN05523521MAX</t>
  </si>
  <si>
    <t>DIN06005511OFF</t>
  </si>
  <si>
    <t>060</t>
  </si>
  <si>
    <t>DIN0600551126_</t>
  </si>
  <si>
    <t>DIN0600551130_</t>
  </si>
  <si>
    <t>DIN06005511MAX</t>
  </si>
  <si>
    <t>DIN06005516OFF</t>
  </si>
  <si>
    <t>DIN0600551626_</t>
  </si>
  <si>
    <t>DIN0600551630_</t>
  </si>
  <si>
    <t>DIN06005516MAX</t>
  </si>
  <si>
    <t>DIN06005521OFF</t>
  </si>
  <si>
    <t>DIN0600552126_</t>
  </si>
  <si>
    <t>DIN0600552130_</t>
  </si>
  <si>
    <t>DIN06005521MAX</t>
  </si>
  <si>
    <t>DIN06006511OFF</t>
  </si>
  <si>
    <t>DIN0600651126_</t>
  </si>
  <si>
    <t>DIN0600651130_</t>
  </si>
  <si>
    <t>DIN06006511MAX</t>
  </si>
  <si>
    <t>DIN06006516OFF</t>
  </si>
  <si>
    <t>DIN0600651626_</t>
  </si>
  <si>
    <t>DIN0600651630_</t>
  </si>
  <si>
    <t>DIN06006516MAX</t>
  </si>
  <si>
    <t>DIN06006521OFF</t>
  </si>
  <si>
    <t>DIN0600652126_</t>
  </si>
  <si>
    <t>DIN0600652130_</t>
  </si>
  <si>
    <t>DIN06006521MAX</t>
  </si>
  <si>
    <t>DIN06007511OFF</t>
  </si>
  <si>
    <t>DIN0600751126_</t>
  </si>
  <si>
    <t>DIN0600751130_</t>
  </si>
  <si>
    <t>DIN06007511MAX</t>
  </si>
  <si>
    <t>DIN06007516OFF</t>
  </si>
  <si>
    <t>DIN0600751626_</t>
  </si>
  <si>
    <t>DIN0600751630_</t>
  </si>
  <si>
    <t>DIN06007516MAX</t>
  </si>
  <si>
    <t>DIN06007521OFF</t>
  </si>
  <si>
    <t>DIN0600752126_</t>
  </si>
  <si>
    <t>DIN0600752130_</t>
  </si>
  <si>
    <t>DIN06007521MAX</t>
  </si>
  <si>
    <t>DIN06008511OFF</t>
  </si>
  <si>
    <t>DIN0600851126_</t>
  </si>
  <si>
    <t>DIN0600851130_</t>
  </si>
  <si>
    <t>DIN06008511MAX</t>
  </si>
  <si>
    <t>DIN06008516OFF</t>
  </si>
  <si>
    <t>DIN0600851626_</t>
  </si>
  <si>
    <t>DIN0600851630_</t>
  </si>
  <si>
    <t>DIN06008516MAX</t>
  </si>
  <si>
    <t>DIN06008521OFF</t>
  </si>
  <si>
    <t>DIN0600852126_</t>
  </si>
  <si>
    <t>DIN0600852130_</t>
  </si>
  <si>
    <t>DIN06008521MAX</t>
  </si>
  <si>
    <t>DIN06009511OFF</t>
  </si>
  <si>
    <t>DIN0600951126_</t>
  </si>
  <si>
    <t>DIN0600951130_</t>
  </si>
  <si>
    <t>DIN06009511MAX</t>
  </si>
  <si>
    <t>DIN06009516OFF</t>
  </si>
  <si>
    <t>DIN0600951626_</t>
  </si>
  <si>
    <t>DIN0600951630_</t>
  </si>
  <si>
    <t>DIN06009516MAX</t>
  </si>
  <si>
    <t>DIN06009521OFF</t>
  </si>
  <si>
    <t>DIN0600952126_</t>
  </si>
  <si>
    <t>DIN0600952130_</t>
  </si>
  <si>
    <t>DIN06009521MAX</t>
  </si>
  <si>
    <t>DIN06010511OFF</t>
  </si>
  <si>
    <t>DIN0601051126_</t>
  </si>
  <si>
    <t>DIN0601051130_</t>
  </si>
  <si>
    <t>DIN06010511MAX</t>
  </si>
  <si>
    <t>DIN06010516OFF</t>
  </si>
  <si>
    <t>DIN0601051626_</t>
  </si>
  <si>
    <t>DIN0601051630_</t>
  </si>
  <si>
    <t>DIN06010516MAX</t>
  </si>
  <si>
    <t>DIN06010521OFF</t>
  </si>
  <si>
    <t>DIN0601052126_</t>
  </si>
  <si>
    <t>DIN0601052130_</t>
  </si>
  <si>
    <t>DIN06010521MAX</t>
  </si>
  <si>
    <t>DIN06011511OFF</t>
  </si>
  <si>
    <t>DIN0601151126_</t>
  </si>
  <si>
    <t>DIN0601151130_</t>
  </si>
  <si>
    <t>DIN06011511MAX</t>
  </si>
  <si>
    <t>DIN06011516OFF</t>
  </si>
  <si>
    <t>DIN0601151626_</t>
  </si>
  <si>
    <t>DIN0601151630_</t>
  </si>
  <si>
    <t>DIN06011516MAX</t>
  </si>
  <si>
    <t>DIN06011521OFF</t>
  </si>
  <si>
    <t>DIN0601152126_</t>
  </si>
  <si>
    <t>DIN0601152130_</t>
  </si>
  <si>
    <t>DIN06011521MAX</t>
  </si>
  <si>
    <t>DIN06013511OFF</t>
  </si>
  <si>
    <t>DIN0601351126_</t>
  </si>
  <si>
    <t>DIN0601351130_</t>
  </si>
  <si>
    <t>DIN06013511MAX</t>
  </si>
  <si>
    <t>DIN06013516OFF</t>
  </si>
  <si>
    <t>DIN0601351626_</t>
  </si>
  <si>
    <t>DIN0601351630_</t>
  </si>
  <si>
    <t>DIN06013516MAX</t>
  </si>
  <si>
    <t>DIN06013521OFF</t>
  </si>
  <si>
    <t>DIN0601352126_</t>
  </si>
  <si>
    <t>DIN0601352130_</t>
  </si>
  <si>
    <t>DIN06013521MAX</t>
  </si>
  <si>
    <t>DIN06015511OFF</t>
  </si>
  <si>
    <t>DIN0601551126_</t>
  </si>
  <si>
    <t>DIN0601551130_</t>
  </si>
  <si>
    <t>DIN06015511MAX</t>
  </si>
  <si>
    <t>DIN06015516OFF</t>
  </si>
  <si>
    <t>DIN0601551626_</t>
  </si>
  <si>
    <t>DIN0601551630_</t>
  </si>
  <si>
    <t>DIN06015516MAX</t>
  </si>
  <si>
    <t>DIN06015521OFF</t>
  </si>
  <si>
    <t>DIN0601552126_</t>
  </si>
  <si>
    <t>DIN0601552130_</t>
  </si>
  <si>
    <t>DIN06015521MAX</t>
  </si>
  <si>
    <t>DIN06017511OFF</t>
  </si>
  <si>
    <t>DIN0601751126_</t>
  </si>
  <si>
    <t>DIN0601751130_</t>
  </si>
  <si>
    <t>DIN06017511MAX</t>
  </si>
  <si>
    <t>DIN06017516OFF</t>
  </si>
  <si>
    <t>DIN0601751626_</t>
  </si>
  <si>
    <t>DIN0601751630_</t>
  </si>
  <si>
    <t>DIN06017516MAX</t>
  </si>
  <si>
    <t>DIN06017521OFF</t>
  </si>
  <si>
    <t>DIN0601752126_</t>
  </si>
  <si>
    <t>DIN0601752130_</t>
  </si>
  <si>
    <t>DIN06017521MAX</t>
  </si>
  <si>
    <t>DIN06019511OFF</t>
  </si>
  <si>
    <t>DIN0601951126_</t>
  </si>
  <si>
    <t>DIN0601951130_</t>
  </si>
  <si>
    <t>DIN06019511MAX</t>
  </si>
  <si>
    <t>DIN06019516OFF</t>
  </si>
  <si>
    <t>DIN0601951626_</t>
  </si>
  <si>
    <t>DIN0601951630_</t>
  </si>
  <si>
    <t>DIN06019516MAX</t>
  </si>
  <si>
    <t>DIN06019521OFF</t>
  </si>
  <si>
    <t>DIN0601952126_</t>
  </si>
  <si>
    <t>DIN0601952130_</t>
  </si>
  <si>
    <t>DIN06019521MAX</t>
  </si>
  <si>
    <t>DIN06021511OFF</t>
  </si>
  <si>
    <t>DIN0602151126_</t>
  </si>
  <si>
    <t>DIN0602151130_</t>
  </si>
  <si>
    <t>DIN06021511MAX</t>
  </si>
  <si>
    <t>DIN06021516OFF</t>
  </si>
  <si>
    <t>DIN0602151626_</t>
  </si>
  <si>
    <t>DIN0602151630_</t>
  </si>
  <si>
    <t>DIN06021516MAX</t>
  </si>
  <si>
    <t>DIN06021521OFF</t>
  </si>
  <si>
    <t>DIN0602152126_</t>
  </si>
  <si>
    <t>DIN0602152130_</t>
  </si>
  <si>
    <t>DIN06021521MAX</t>
  </si>
  <si>
    <t>DIN06023511OFF</t>
  </si>
  <si>
    <t>DIN0602351126_</t>
  </si>
  <si>
    <t>DIN0602351130_</t>
  </si>
  <si>
    <t>DIN06023511MAX</t>
  </si>
  <si>
    <t>DIN06023516OFF</t>
  </si>
  <si>
    <t>DIN0602351626_</t>
  </si>
  <si>
    <t>DIN0602351630_</t>
  </si>
  <si>
    <t>DIN06023516MAX</t>
  </si>
  <si>
    <t>DIN06023521OFF</t>
  </si>
  <si>
    <t>DIN0602352126_</t>
  </si>
  <si>
    <t>DIN0602352130_</t>
  </si>
  <si>
    <t>DIN06023521MAX</t>
  </si>
  <si>
    <t>DIN06505511OFF</t>
  </si>
  <si>
    <t>DIN0650551126_</t>
  </si>
  <si>
    <t>DIN0650551130_</t>
  </si>
  <si>
    <t>DIN06505511MAX</t>
  </si>
  <si>
    <t>DIN06505516OFF</t>
  </si>
  <si>
    <t>DIN0650551626_</t>
  </si>
  <si>
    <t>DIN0650551630_</t>
  </si>
  <si>
    <t>DIN06505516MAX</t>
  </si>
  <si>
    <t>DIN06505521OFF</t>
  </si>
  <si>
    <t>DIN0650552126_</t>
  </si>
  <si>
    <t>DIN0650552130_</t>
  </si>
  <si>
    <t>DIN06505521MAX</t>
  </si>
  <si>
    <t>DIN06506511OFF</t>
  </si>
  <si>
    <t>DIN0650651126_</t>
  </si>
  <si>
    <t>DIN0650651130_</t>
  </si>
  <si>
    <t>DIN06506511MAX</t>
  </si>
  <si>
    <t>DIN06506516OFF</t>
  </si>
  <si>
    <t>DIN0650651626_</t>
  </si>
  <si>
    <t>DIN0650651630_</t>
  </si>
  <si>
    <t>DIN06506516MAX</t>
  </si>
  <si>
    <t>DIN06506521OFF</t>
  </si>
  <si>
    <t>DIN0650652126_</t>
  </si>
  <si>
    <t>DIN0650652130_</t>
  </si>
  <si>
    <t>DIN06506521MAX</t>
  </si>
  <si>
    <t>DIN06507511OFF</t>
  </si>
  <si>
    <t>DIN0650751126_</t>
  </si>
  <si>
    <t>DIN0650751130_</t>
  </si>
  <si>
    <t>DIN06507511MAX</t>
  </si>
  <si>
    <t>DIN06507516OFF</t>
  </si>
  <si>
    <t>DIN0650751626_</t>
  </si>
  <si>
    <t>DIN0650751630_</t>
  </si>
  <si>
    <t>DIN06507516MAX</t>
  </si>
  <si>
    <t>DIN06507521OFF</t>
  </si>
  <si>
    <t>DIN0650752126_</t>
  </si>
  <si>
    <t>DIN0650752130_</t>
  </si>
  <si>
    <t>DIN06507521MAX</t>
  </si>
  <si>
    <t>DIN06508511OFF</t>
  </si>
  <si>
    <t>DIN0650851126_</t>
  </si>
  <si>
    <t>DIN0650851130_</t>
  </si>
  <si>
    <t>DIN06508511MAX</t>
  </si>
  <si>
    <t>DIN06508516OFF</t>
  </si>
  <si>
    <t>DIN0650851626_</t>
  </si>
  <si>
    <t>DIN0650851630_</t>
  </si>
  <si>
    <t>DIN06508516MAX</t>
  </si>
  <si>
    <t>DIN06508521OFF</t>
  </si>
  <si>
    <t>DIN0650852126_</t>
  </si>
  <si>
    <t>DIN0650852130_</t>
  </si>
  <si>
    <t>DIN06508521MAX</t>
  </si>
  <si>
    <t>DIN06509511OFF</t>
  </si>
  <si>
    <t>DIN0650951126_</t>
  </si>
  <si>
    <t>DIN0650951130_</t>
  </si>
  <si>
    <t>DIN06509511MAX</t>
  </si>
  <si>
    <t>DIN06509516OFF</t>
  </si>
  <si>
    <t>DIN0650951626_</t>
  </si>
  <si>
    <t>DIN0650951630_</t>
  </si>
  <si>
    <t>DIN06509516MAX</t>
  </si>
  <si>
    <t>DIN06509521OFF</t>
  </si>
  <si>
    <t>DIN0650952126_</t>
  </si>
  <si>
    <t>DIN0650952130_</t>
  </si>
  <si>
    <t>DIN06509521MAX</t>
  </si>
  <si>
    <t>DIN06510511OFF</t>
  </si>
  <si>
    <t>DIN0651051126_</t>
  </si>
  <si>
    <t>DIN0651051130_</t>
  </si>
  <si>
    <t>DIN06510511MAX</t>
  </si>
  <si>
    <t>DIN06510516OFF</t>
  </si>
  <si>
    <t>DIN0651051626_</t>
  </si>
  <si>
    <t>DIN0651051630_</t>
  </si>
  <si>
    <t>DIN06510516MAX</t>
  </si>
  <si>
    <t>DIN06510521OFF</t>
  </si>
  <si>
    <t>DIN0651052126_</t>
  </si>
  <si>
    <t>DIN0651052130_</t>
  </si>
  <si>
    <t>DIN06510521MAX</t>
  </si>
  <si>
    <t>DIN06511511OFF</t>
  </si>
  <si>
    <t>DIN0651151126_</t>
  </si>
  <si>
    <t>DIN0651151130_</t>
  </si>
  <si>
    <t>DIN06511511MAX</t>
  </si>
  <si>
    <t>DIN06511516OFF</t>
  </si>
  <si>
    <t>DIN0651151626_</t>
  </si>
  <si>
    <t>DIN0651151630_</t>
  </si>
  <si>
    <t>DIN06511516MAX</t>
  </si>
  <si>
    <t>DIN06511521OFF</t>
  </si>
  <si>
    <t>DIN0651152126_</t>
  </si>
  <si>
    <t>DIN0651152130_</t>
  </si>
  <si>
    <t>DIN06511521MAX</t>
  </si>
  <si>
    <t>DIN06513511OFF</t>
  </si>
  <si>
    <t>DIN0651351126_</t>
  </si>
  <si>
    <t>DIN0651351130_</t>
  </si>
  <si>
    <t>DIN06513511MAX</t>
  </si>
  <si>
    <t>DIN06513516OFF</t>
  </si>
  <si>
    <t>DIN0651351626_</t>
  </si>
  <si>
    <t>DIN0651351630_</t>
  </si>
  <si>
    <t>DIN06513516MAX</t>
  </si>
  <si>
    <t>DIN06513521OFF</t>
  </si>
  <si>
    <t>DIN0651352126_</t>
  </si>
  <si>
    <t>DIN0651352130_</t>
  </si>
  <si>
    <t>DIN06513521MAX</t>
  </si>
  <si>
    <t>DIN06515511OFF</t>
  </si>
  <si>
    <t>DIN0651551126_</t>
  </si>
  <si>
    <t>DIN0651551130_</t>
  </si>
  <si>
    <t>DIN06515511MAX</t>
  </si>
  <si>
    <t>DIN06515516OFF</t>
  </si>
  <si>
    <t>DIN0651551626_</t>
  </si>
  <si>
    <t>DIN0651551630_</t>
  </si>
  <si>
    <t>DIN06515516MAX</t>
  </si>
  <si>
    <t>DIN06515521OFF</t>
  </si>
  <si>
    <t>DIN0651552126_</t>
  </si>
  <si>
    <t>DIN0651552130_</t>
  </si>
  <si>
    <t>DIN06515521MAX</t>
  </si>
  <si>
    <t>DIN06517511OFF</t>
  </si>
  <si>
    <t>DIN0651751126_</t>
  </si>
  <si>
    <t>DIN0651751130_</t>
  </si>
  <si>
    <t>DIN06517511MAX</t>
  </si>
  <si>
    <t>DIN06517516OFF</t>
  </si>
  <si>
    <t>DIN0651751626_</t>
  </si>
  <si>
    <t>DIN0651751630_</t>
  </si>
  <si>
    <t>DIN06517516MAX</t>
  </si>
  <si>
    <t>DIN06517521OFF</t>
  </si>
  <si>
    <t>DIN0651752126_</t>
  </si>
  <si>
    <t>DIN0651752130_</t>
  </si>
  <si>
    <t>DIN06517521MAX</t>
  </si>
  <si>
    <t>DIN06519511OFF</t>
  </si>
  <si>
    <t>DIN0651951126_</t>
  </si>
  <si>
    <t>DIN0651951130_</t>
  </si>
  <si>
    <t>DIN06519511MAX</t>
  </si>
  <si>
    <t>DIN06519516OFF</t>
  </si>
  <si>
    <t>DIN0651951626_</t>
  </si>
  <si>
    <t>DIN0651951630_</t>
  </si>
  <si>
    <t>DIN06519516MAX</t>
  </si>
  <si>
    <t>DIN06519521OFF</t>
  </si>
  <si>
    <t>DIN0651952126_</t>
  </si>
  <si>
    <t>DIN0651952130_</t>
  </si>
  <si>
    <t>DIN06519521MAX</t>
  </si>
  <si>
    <t>DIN06521511OFF</t>
  </si>
  <si>
    <t>DIN0652151126_</t>
  </si>
  <si>
    <t>DIN0652151130_</t>
  </si>
  <si>
    <t>DIN06521511MAX</t>
  </si>
  <si>
    <t>DIN06521516OFF</t>
  </si>
  <si>
    <t>DIN0652151626_</t>
  </si>
  <si>
    <t>DIN0652151630_</t>
  </si>
  <si>
    <t>DIN06521516MAX</t>
  </si>
  <si>
    <t>DIN06521521OFF</t>
  </si>
  <si>
    <t>DIN0652152126_</t>
  </si>
  <si>
    <t>DIN0652152130_</t>
  </si>
  <si>
    <t>DIN06521521MAX</t>
  </si>
  <si>
    <t>DIN06523511OFF</t>
  </si>
  <si>
    <t>DIN0652351126_</t>
  </si>
  <si>
    <t>DIN0652351130_</t>
  </si>
  <si>
    <t>DIN06523511MAX</t>
  </si>
  <si>
    <t>DIN06523516OFF</t>
  </si>
  <si>
    <t>DIN0652351626_</t>
  </si>
  <si>
    <t>DIN0652351630_</t>
  </si>
  <si>
    <t>DIN06523516MAX</t>
  </si>
  <si>
    <t>DIN06523521OFF</t>
  </si>
  <si>
    <t>DIN0652352126_</t>
  </si>
  <si>
    <t>DIN0652352130_</t>
  </si>
  <si>
    <t>DIN06523521MAX</t>
  </si>
  <si>
    <t>DIN07005511OFF</t>
  </si>
  <si>
    <t>070</t>
  </si>
  <si>
    <t>DIN0700551126_</t>
  </si>
  <si>
    <t>DIN0700551130_</t>
  </si>
  <si>
    <t>DIN07005511MAX</t>
  </si>
  <si>
    <t>DIN07005516OFF</t>
  </si>
  <si>
    <t>DIN0700551626_</t>
  </si>
  <si>
    <t>DIN0700551630_</t>
  </si>
  <si>
    <t>DIN07005516MAX</t>
  </si>
  <si>
    <t>DIN07005521OFF</t>
  </si>
  <si>
    <t>DIN0700552126_</t>
  </si>
  <si>
    <t>DIN0700552130_</t>
  </si>
  <si>
    <t>DIN07005521MAX</t>
  </si>
  <si>
    <t>DIN07006511OFF</t>
  </si>
  <si>
    <t>DIN0700651126_</t>
  </si>
  <si>
    <t>DIN0700651130_</t>
  </si>
  <si>
    <t>DIN07006511MAX</t>
  </si>
  <si>
    <t>DIN07006516OFF</t>
  </si>
  <si>
    <t>DIN0700651626_</t>
  </si>
  <si>
    <t>DIN0700651630_</t>
  </si>
  <si>
    <t>DIN07006516MAX</t>
  </si>
  <si>
    <t>DIN07006521OFF</t>
  </si>
  <si>
    <t>DIN0700652126_</t>
  </si>
  <si>
    <t>DIN0700652130_</t>
  </si>
  <si>
    <t>DIN07006521MAX</t>
  </si>
  <si>
    <t>DIN07007511OFF</t>
  </si>
  <si>
    <t>DIN0700751126_</t>
  </si>
  <si>
    <t>DIN0700751130_</t>
  </si>
  <si>
    <t>DIN07007511MAX</t>
  </si>
  <si>
    <t>DIN07007516OFF</t>
  </si>
  <si>
    <t>DIN0700751626_</t>
  </si>
  <si>
    <t>DIN0700751630_</t>
  </si>
  <si>
    <t>DIN07007516MAX</t>
  </si>
  <si>
    <t>DIN07007521OFF</t>
  </si>
  <si>
    <t>DIN0700752126_</t>
  </si>
  <si>
    <t>DIN0700752130_</t>
  </si>
  <si>
    <t>DIN07007521MAX</t>
  </si>
  <si>
    <t>DIN07008511OFF</t>
  </si>
  <si>
    <t>DIN0700851126_</t>
  </si>
  <si>
    <t>DIN0700851130_</t>
  </si>
  <si>
    <t>DIN07008511MAX</t>
  </si>
  <si>
    <t>DIN07008516OFF</t>
  </si>
  <si>
    <t>DIN0700851626_</t>
  </si>
  <si>
    <t>DIN0700851630_</t>
  </si>
  <si>
    <t>DIN07008516MAX</t>
  </si>
  <si>
    <t>DIN07008521OFF</t>
  </si>
  <si>
    <t>DIN0700852126_</t>
  </si>
  <si>
    <t>DIN0700852130_</t>
  </si>
  <si>
    <t>DIN07008521MAX</t>
  </si>
  <si>
    <t>DIN07009511OFF</t>
  </si>
  <si>
    <t>DIN0700951126_</t>
  </si>
  <si>
    <t>DIN0700951130_</t>
  </si>
  <si>
    <t>DIN07009511MAX</t>
  </si>
  <si>
    <t>DIN07009516OFF</t>
  </si>
  <si>
    <t>DIN0700951626_</t>
  </si>
  <si>
    <t>DIN0700951630_</t>
  </si>
  <si>
    <t>DIN07009516MAX</t>
  </si>
  <si>
    <t>DIN07009521OFF</t>
  </si>
  <si>
    <t>DIN0700952126_</t>
  </si>
  <si>
    <t>DIN0700952130_</t>
  </si>
  <si>
    <t>DIN07009521MAX</t>
  </si>
  <si>
    <t>DIN07010511OFF</t>
  </si>
  <si>
    <t>DIN0701051126_</t>
  </si>
  <si>
    <t>DIN0701051130_</t>
  </si>
  <si>
    <t>DIN07010511MAX</t>
  </si>
  <si>
    <t>DIN07010516OFF</t>
  </si>
  <si>
    <t>DIN0701051626_</t>
  </si>
  <si>
    <t>DIN0701051630_</t>
  </si>
  <si>
    <t>DIN07010516MAX</t>
  </si>
  <si>
    <t>DIN07010521OFF</t>
  </si>
  <si>
    <t>DIN0701052126_</t>
  </si>
  <si>
    <t>DIN0701052130_</t>
  </si>
  <si>
    <t>DIN07010521MAX</t>
  </si>
  <si>
    <t>DIN07011511OFF</t>
  </si>
  <si>
    <t>DIN0701151126_</t>
  </si>
  <si>
    <t>DIN0701151130_</t>
  </si>
  <si>
    <t>DIN07011511MAX</t>
  </si>
  <si>
    <t>DIN07011516OFF</t>
  </si>
  <si>
    <t>DIN0701151626_</t>
  </si>
  <si>
    <t>DIN0701151630_</t>
  </si>
  <si>
    <t>DIN07011516MAX</t>
  </si>
  <si>
    <t>DIN07011521OFF</t>
  </si>
  <si>
    <t>DIN0701152126_</t>
  </si>
  <si>
    <t>DIN0701152130_</t>
  </si>
  <si>
    <t>DIN07011521MAX</t>
  </si>
  <si>
    <t>DIN07013511OFF</t>
  </si>
  <si>
    <t>DIN0701351126_</t>
  </si>
  <si>
    <t>DIN0701351130_</t>
  </si>
  <si>
    <t>DIN07013511MAX</t>
  </si>
  <si>
    <t>DIN07013516OFF</t>
  </si>
  <si>
    <t>DIN0701351626_</t>
  </si>
  <si>
    <t>DIN0701351630_</t>
  </si>
  <si>
    <t>DIN07013516MAX</t>
  </si>
  <si>
    <t>DIN07013521OFF</t>
  </si>
  <si>
    <t>DIN0701352126_</t>
  </si>
  <si>
    <t>DIN0701352130_</t>
  </si>
  <si>
    <t>DIN07013521MAX</t>
  </si>
  <si>
    <t>DIN07015511OFF</t>
  </si>
  <si>
    <t>DIN0701551126_</t>
  </si>
  <si>
    <t>DIN0701551130_</t>
  </si>
  <si>
    <t>DIN07015511MAX</t>
  </si>
  <si>
    <t>DIN07015516OFF</t>
  </si>
  <si>
    <t>DIN0701551626_</t>
  </si>
  <si>
    <t>DIN0701551630_</t>
  </si>
  <si>
    <t>DIN07015516MAX</t>
  </si>
  <si>
    <t>DIN07015521OFF</t>
  </si>
  <si>
    <t>DIN0701552126_</t>
  </si>
  <si>
    <t>DIN0701552130_</t>
  </si>
  <si>
    <t>DIN07015521MAX</t>
  </si>
  <si>
    <t>DIN07017511OFF</t>
  </si>
  <si>
    <t>DIN0701751126_</t>
  </si>
  <si>
    <t>DIN0701751130_</t>
  </si>
  <si>
    <t>DIN07017511MAX</t>
  </si>
  <si>
    <t>DIN07017516OFF</t>
  </si>
  <si>
    <t>DIN0701751626_</t>
  </si>
  <si>
    <t>DIN0701751630_</t>
  </si>
  <si>
    <t>DIN07017516MAX</t>
  </si>
  <si>
    <t>DIN07017521OFF</t>
  </si>
  <si>
    <t>DIN0701752126_</t>
  </si>
  <si>
    <t>DIN0701752130_</t>
  </si>
  <si>
    <t>DIN07017521MAX</t>
  </si>
  <si>
    <t>DIN07019511OFF</t>
  </si>
  <si>
    <t>DIN0701951126_</t>
  </si>
  <si>
    <t>DIN0701951130_</t>
  </si>
  <si>
    <t>DIN07019511MAX</t>
  </si>
  <si>
    <t>DIN07019516OFF</t>
  </si>
  <si>
    <t>DIN0701951626_</t>
  </si>
  <si>
    <t>DIN0701951630_</t>
  </si>
  <si>
    <t>DIN07019516MAX</t>
  </si>
  <si>
    <t>DIN07019521OFF</t>
  </si>
  <si>
    <t>DIN0701952126_</t>
  </si>
  <si>
    <t>DIN0701952130_</t>
  </si>
  <si>
    <t>DIN07019521MAX</t>
  </si>
  <si>
    <t>DIN07021511OFF</t>
  </si>
  <si>
    <t>DIN0702151126_</t>
  </si>
  <si>
    <t>DIN0702151130_</t>
  </si>
  <si>
    <t>DIN07021511MAX</t>
  </si>
  <si>
    <t>DIN07021516OFF</t>
  </si>
  <si>
    <t>DIN0702151626_</t>
  </si>
  <si>
    <t>DIN0702151630_</t>
  </si>
  <si>
    <t>DIN07021516MAX</t>
  </si>
  <si>
    <t>DIN07021521OFF</t>
  </si>
  <si>
    <t>DIN0702152126_</t>
  </si>
  <si>
    <t>DIN0702152130_</t>
  </si>
  <si>
    <t>DIN07021521MAX</t>
  </si>
  <si>
    <t>DIN07023511OFF</t>
  </si>
  <si>
    <t>DIN0702351126_</t>
  </si>
  <si>
    <t>DIN0702351130_</t>
  </si>
  <si>
    <t>DIN07023511MAX</t>
  </si>
  <si>
    <t>DIN07023516OFF</t>
  </si>
  <si>
    <t>DIN0702351626_</t>
  </si>
  <si>
    <t>DIN0702351630_</t>
  </si>
  <si>
    <t>DIN07023516MAX</t>
  </si>
  <si>
    <t>DIN07023521OFF</t>
  </si>
  <si>
    <t>DIN0702352126_</t>
  </si>
  <si>
    <t>DIN0702352130_</t>
  </si>
  <si>
    <t>DIN07023521MAX</t>
  </si>
  <si>
    <t>DIN07505511OFF</t>
  </si>
  <si>
    <t>DIN0750551126_</t>
  </si>
  <si>
    <t>DIN0750551130_</t>
  </si>
  <si>
    <t>DIN07505511MAX</t>
  </si>
  <si>
    <t>DIN07505516OFF</t>
  </si>
  <si>
    <t>DIN0750551626_</t>
  </si>
  <si>
    <t>DIN0750551630_</t>
  </si>
  <si>
    <t>DIN07505516MAX</t>
  </si>
  <si>
    <t>DIN07505521OFF</t>
  </si>
  <si>
    <t>DIN0750552126_</t>
  </si>
  <si>
    <t>DIN0750552130_</t>
  </si>
  <si>
    <t>DIN07505521MAX</t>
  </si>
  <si>
    <t>DIN07506511OFF</t>
  </si>
  <si>
    <t>DIN0750651126_</t>
  </si>
  <si>
    <t>DIN0750651130_</t>
  </si>
  <si>
    <t>DIN07506511MAX</t>
  </si>
  <si>
    <t>DIN07506516OFF</t>
  </si>
  <si>
    <t>DIN0750651626_</t>
  </si>
  <si>
    <t>DIN0750651630_</t>
  </si>
  <si>
    <t>DIN07506516MAX</t>
  </si>
  <si>
    <t>DIN07506521OFF</t>
  </si>
  <si>
    <t>DIN0750652126_</t>
  </si>
  <si>
    <t>DIN0750652130_</t>
  </si>
  <si>
    <t>DIN07506521MAX</t>
  </si>
  <si>
    <t>DIN07507511OFF</t>
  </si>
  <si>
    <t>DIN0750751126_</t>
  </si>
  <si>
    <t>DIN0750751130_</t>
  </si>
  <si>
    <t>DIN07507511MAX</t>
  </si>
  <si>
    <t>DIN07507516OFF</t>
  </si>
  <si>
    <t>DIN0750751626_</t>
  </si>
  <si>
    <t>DIN0750751630_</t>
  </si>
  <si>
    <t>DIN07507516MAX</t>
  </si>
  <si>
    <t>DIN07507521OFF</t>
  </si>
  <si>
    <t>DIN0750752126_</t>
  </si>
  <si>
    <t>DIN0750752130_</t>
  </si>
  <si>
    <t>DIN07507521MAX</t>
  </si>
  <si>
    <t>DIN07508511OFF</t>
  </si>
  <si>
    <t>DIN0750851126_</t>
  </si>
  <si>
    <t>DIN0750851130_</t>
  </si>
  <si>
    <t>DIN07508511MAX</t>
  </si>
  <si>
    <t>DIN07508516OFF</t>
  </si>
  <si>
    <t>DIN0750851626_</t>
  </si>
  <si>
    <t>DIN0750851630_</t>
  </si>
  <si>
    <t>DIN07508516MAX</t>
  </si>
  <si>
    <t>DIN07508521OFF</t>
  </si>
  <si>
    <t>DIN0750852126_</t>
  </si>
  <si>
    <t>DIN0750852130_</t>
  </si>
  <si>
    <t>DIN07508521MAX</t>
  </si>
  <si>
    <t>DIN07509511OFF</t>
  </si>
  <si>
    <t>DIN0750951126_</t>
  </si>
  <si>
    <t>DIN0750951130_</t>
  </si>
  <si>
    <t>DIN07509511MAX</t>
  </si>
  <si>
    <t>DIN07509516OFF</t>
  </si>
  <si>
    <t>DIN0750951626_</t>
  </si>
  <si>
    <t>DIN0750951630_</t>
  </si>
  <si>
    <t>DIN07509516MAX</t>
  </si>
  <si>
    <t>DIN07509521OFF</t>
  </si>
  <si>
    <t>DIN0750952126_</t>
  </si>
  <si>
    <t>DIN0750952130_</t>
  </si>
  <si>
    <t>DIN07509521MAX</t>
  </si>
  <si>
    <t>DIN07510511OFF</t>
  </si>
  <si>
    <t>DIN0751051126_</t>
  </si>
  <si>
    <t>DIN0751051130_</t>
  </si>
  <si>
    <t>DIN07510511MAX</t>
  </si>
  <si>
    <t>DIN07510516OFF</t>
  </si>
  <si>
    <t>DIN0751051626_</t>
  </si>
  <si>
    <t>DIN0751051630_</t>
  </si>
  <si>
    <t>DIN07510516MAX</t>
  </si>
  <si>
    <t>DIN07510521OFF</t>
  </si>
  <si>
    <t>DIN0751052126_</t>
  </si>
  <si>
    <t>DIN0751052130_</t>
  </si>
  <si>
    <t>DIN07510521MAX</t>
  </si>
  <si>
    <t>DIN07511511OFF</t>
  </si>
  <si>
    <t>DIN0751151126_</t>
  </si>
  <si>
    <t>DIN0751151130_</t>
  </si>
  <si>
    <t>DIN07511511MAX</t>
  </si>
  <si>
    <t>DIN07511516OFF</t>
  </si>
  <si>
    <t>DIN0751151626_</t>
  </si>
  <si>
    <t>DIN0751151630_</t>
  </si>
  <si>
    <t>DIN07511516MAX</t>
  </si>
  <si>
    <t>DIN07511521OFF</t>
  </si>
  <si>
    <t>DIN0751152126_</t>
  </si>
  <si>
    <t>DIN0751152130_</t>
  </si>
  <si>
    <t>DIN07511521MAX</t>
  </si>
  <si>
    <t>DIN07513511OFF</t>
  </si>
  <si>
    <t>DIN0751351126_</t>
  </si>
  <si>
    <t>DIN0751351130_</t>
  </si>
  <si>
    <t>DIN07513511MAX</t>
  </si>
  <si>
    <t>DIN07513516OFF</t>
  </si>
  <si>
    <t>DIN0751351626_</t>
  </si>
  <si>
    <t>DIN0751351630_</t>
  </si>
  <si>
    <t>DIN07513516MAX</t>
  </si>
  <si>
    <t>DIN07513521OFF</t>
  </si>
  <si>
    <t>DIN0751352126_</t>
  </si>
  <si>
    <t>DIN0751352130_</t>
  </si>
  <si>
    <t>DIN07513521MAX</t>
  </si>
  <si>
    <t>DIN07515511OFF</t>
  </si>
  <si>
    <t>DIN0751551126_</t>
  </si>
  <si>
    <t>DIN0751551130_</t>
  </si>
  <si>
    <t>DIN07515511MAX</t>
  </si>
  <si>
    <t>DIN07515516OFF</t>
  </si>
  <si>
    <t>DIN0751551626_</t>
  </si>
  <si>
    <t>DIN0751551630_</t>
  </si>
  <si>
    <t>DIN07515516MAX</t>
  </si>
  <si>
    <t>DIN07515521OFF</t>
  </si>
  <si>
    <t>DIN0751552126_</t>
  </si>
  <si>
    <t>DIN0751552130_</t>
  </si>
  <si>
    <t>DIN07515521MAX</t>
  </si>
  <si>
    <t>DIN07517511OFF</t>
  </si>
  <si>
    <t>DIN0751751126_</t>
  </si>
  <si>
    <t>DIN0751751130_</t>
  </si>
  <si>
    <t>DIN07517511MAX</t>
  </si>
  <si>
    <t>DIN07517516OFF</t>
  </si>
  <si>
    <t>DIN0751751626_</t>
  </si>
  <si>
    <t>DIN0751751630_</t>
  </si>
  <si>
    <t>DIN07517516MAX</t>
  </si>
  <si>
    <t>DIN07517521OFF</t>
  </si>
  <si>
    <t>DIN0751752126_</t>
  </si>
  <si>
    <t>DIN0751752130_</t>
  </si>
  <si>
    <t>DIN07517521MAX</t>
  </si>
  <si>
    <t>DIN07519511OFF</t>
  </si>
  <si>
    <t>DIN0751951126_</t>
  </si>
  <si>
    <t>DIN0751951130_</t>
  </si>
  <si>
    <t>DIN07519511MAX</t>
  </si>
  <si>
    <t>DIN07519516OFF</t>
  </si>
  <si>
    <t>DIN0751951626_</t>
  </si>
  <si>
    <t>DIN0751951630_</t>
  </si>
  <si>
    <t>DIN07519516MAX</t>
  </si>
  <si>
    <t>DIN07519521OFF</t>
  </si>
  <si>
    <t>DIN0751952126_</t>
  </si>
  <si>
    <t>DIN0751952130_</t>
  </si>
  <si>
    <t>DIN07519521MAX</t>
  </si>
  <si>
    <t>DIN07521511OFF</t>
  </si>
  <si>
    <t>DIN0752151126_</t>
  </si>
  <si>
    <t>DIN0752151130_</t>
  </si>
  <si>
    <t>DIN07521511MAX</t>
  </si>
  <si>
    <t>DIN07521516OFF</t>
  </si>
  <si>
    <t>DIN0752151626_</t>
  </si>
  <si>
    <t>DIN0752151630_</t>
  </si>
  <si>
    <t>DIN07521516MAX</t>
  </si>
  <si>
    <t>DIN07521521OFF</t>
  </si>
  <si>
    <t>DIN0752152126_</t>
  </si>
  <si>
    <t>DIN0752152130_</t>
  </si>
  <si>
    <t>DIN07521521MAX</t>
  </si>
  <si>
    <t>DIN07523511OFF</t>
  </si>
  <si>
    <t>DIN0752351126_</t>
  </si>
  <si>
    <t>DIN0752351130_</t>
  </si>
  <si>
    <t>DIN07523511MAX</t>
  </si>
  <si>
    <t>DIN07523516OFF</t>
  </si>
  <si>
    <t>DIN0752351626_</t>
  </si>
  <si>
    <t>DIN0752351630_</t>
  </si>
  <si>
    <t>DIN07523516MAX</t>
  </si>
  <si>
    <t>DIN07523521OFF</t>
  </si>
  <si>
    <t>DIN0752352126_</t>
  </si>
  <si>
    <t>DIN0752352130_</t>
  </si>
  <si>
    <t>DIN07523521MAX</t>
  </si>
  <si>
    <t>DIN08005511OFF</t>
  </si>
  <si>
    <t>080</t>
  </si>
  <si>
    <t>DIN0800551126_</t>
  </si>
  <si>
    <t>DIN0800551130_</t>
  </si>
  <si>
    <t>DIN08005511MAX</t>
  </si>
  <si>
    <t>DIN08005516OFF</t>
  </si>
  <si>
    <t>DIN0800551626_</t>
  </si>
  <si>
    <t>DIN0800551630_</t>
  </si>
  <si>
    <t>DIN08005516MAX</t>
  </si>
  <si>
    <t>DIN08005521OFF</t>
  </si>
  <si>
    <t>DIN0800552126_</t>
  </si>
  <si>
    <t>DIN0800552130_</t>
  </si>
  <si>
    <t>DIN08005521MAX</t>
  </si>
  <si>
    <t>DIN08006511OFF</t>
  </si>
  <si>
    <t>DIN0800651126_</t>
  </si>
  <si>
    <t>DIN0800651130_</t>
  </si>
  <si>
    <t>DIN08006511MAX</t>
  </si>
  <si>
    <t>DIN08006516OFF</t>
  </si>
  <si>
    <t>DIN0800651626_</t>
  </si>
  <si>
    <t>DIN0800651630_</t>
  </si>
  <si>
    <t>DIN08006516MAX</t>
  </si>
  <si>
    <t>DIN08006521OFF</t>
  </si>
  <si>
    <t>DIN0800652126_</t>
  </si>
  <si>
    <t>DIN0800652130_</t>
  </si>
  <si>
    <t>DIN08006521MAX</t>
  </si>
  <si>
    <t>DIN08007511OFF</t>
  </si>
  <si>
    <t>DIN0800751126_</t>
  </si>
  <si>
    <t>DIN0800751130_</t>
  </si>
  <si>
    <t>DIN08007511MAX</t>
  </si>
  <si>
    <t>DIN08007516OFF</t>
  </si>
  <si>
    <t>DIN0800751626_</t>
  </si>
  <si>
    <t>DIN0800751630_</t>
  </si>
  <si>
    <t>DIN08007516MAX</t>
  </si>
  <si>
    <t>DIN08007521OFF</t>
  </si>
  <si>
    <t>DIN0800752126_</t>
  </si>
  <si>
    <t>DIN0800752130_</t>
  </si>
  <si>
    <t>DIN08007521MAX</t>
  </si>
  <si>
    <t>DIN08008511OFF</t>
  </si>
  <si>
    <t>DIN0800851126_</t>
  </si>
  <si>
    <t>DIN0800851130_</t>
  </si>
  <si>
    <t>DIN08008511MAX</t>
  </si>
  <si>
    <t>DIN08008516OFF</t>
  </si>
  <si>
    <t>DIN0800851626_</t>
  </si>
  <si>
    <t>DIN0800851630_</t>
  </si>
  <si>
    <t>DIN08008516MAX</t>
  </si>
  <si>
    <t>DIN08008521OFF</t>
  </si>
  <si>
    <t>DIN0800852126_</t>
  </si>
  <si>
    <t>DIN0800852130_</t>
  </si>
  <si>
    <t>DIN08008521MAX</t>
  </si>
  <si>
    <t>DIN08009511OFF</t>
  </si>
  <si>
    <t>DIN0800951126_</t>
  </si>
  <si>
    <t>DIN0800951130_</t>
  </si>
  <si>
    <t>DIN08009511MAX</t>
  </si>
  <si>
    <t>DIN08009516OFF</t>
  </si>
  <si>
    <t>DIN0800951626_</t>
  </si>
  <si>
    <t>DIN0800951630_</t>
  </si>
  <si>
    <t>DIN08009516MAX</t>
  </si>
  <si>
    <t>DIN08009521OFF</t>
  </si>
  <si>
    <t>DIN0800952126_</t>
  </si>
  <si>
    <t>DIN0800952130_</t>
  </si>
  <si>
    <t>DIN08009521MAX</t>
  </si>
  <si>
    <t>DIN08010511OFF</t>
  </si>
  <si>
    <t>DIN0801051126_</t>
  </si>
  <si>
    <t>DIN0801051130_</t>
  </si>
  <si>
    <t>DIN08010511MAX</t>
  </si>
  <si>
    <t>DIN08010516OFF</t>
  </si>
  <si>
    <t>DIN0801051626_</t>
  </si>
  <si>
    <t>DIN0801051630_</t>
  </si>
  <si>
    <t>DIN08010516MAX</t>
  </si>
  <si>
    <t>DIN08010521OFF</t>
  </si>
  <si>
    <t>DIN0801052126_</t>
  </si>
  <si>
    <t>DIN0801052130_</t>
  </si>
  <si>
    <t>DIN08010521MAX</t>
  </si>
  <si>
    <t>DIN08011511OFF</t>
  </si>
  <si>
    <t>DIN0801151126_</t>
  </si>
  <si>
    <t>DIN0801151130_</t>
  </si>
  <si>
    <t>DIN08011511MAX</t>
  </si>
  <si>
    <t>DIN08011516OFF</t>
  </si>
  <si>
    <t>DIN0801151626_</t>
  </si>
  <si>
    <t>DIN0801151630_</t>
  </si>
  <si>
    <t>DIN08011516MAX</t>
  </si>
  <si>
    <t>DIN08011521OFF</t>
  </si>
  <si>
    <t>DIN0801152126_</t>
  </si>
  <si>
    <t>DIN0801152130_</t>
  </si>
  <si>
    <t>DIN08011521MAX</t>
  </si>
  <si>
    <t>DIN08013511OFF</t>
  </si>
  <si>
    <t>DIN0801351126_</t>
  </si>
  <si>
    <t>DIN0801351130_</t>
  </si>
  <si>
    <t>DIN08013511MAX</t>
  </si>
  <si>
    <t>DIN08013516OFF</t>
  </si>
  <si>
    <t>DIN0801351626_</t>
  </si>
  <si>
    <t>DIN0801351630_</t>
  </si>
  <si>
    <t>DIN08013516MAX</t>
  </si>
  <si>
    <t>DIN08013521OFF</t>
  </si>
  <si>
    <t>DIN0801352126_</t>
  </si>
  <si>
    <t>DIN0801352130_</t>
  </si>
  <si>
    <t>DIN08013521MAX</t>
  </si>
  <si>
    <t>DIN08015511OFF</t>
  </si>
  <si>
    <t>DIN0801551126_</t>
  </si>
  <si>
    <t>DIN0801551130_</t>
  </si>
  <si>
    <t>DIN08015511MAX</t>
  </si>
  <si>
    <t>DIN08015516OFF</t>
  </si>
  <si>
    <t>DIN0801551626_</t>
  </si>
  <si>
    <t>DIN0801551630_</t>
  </si>
  <si>
    <t>DIN08015516MAX</t>
  </si>
  <si>
    <t>DIN08015521OFF</t>
  </si>
  <si>
    <t>DIN0801552126_</t>
  </si>
  <si>
    <t>DIN0801552130_</t>
  </si>
  <si>
    <t>DIN08015521MAX</t>
  </si>
  <si>
    <t>DIN08017511OFF</t>
  </si>
  <si>
    <t>DIN0801751126_</t>
  </si>
  <si>
    <t>DIN0801751130_</t>
  </si>
  <si>
    <t>DIN08017511MAX</t>
  </si>
  <si>
    <t>DIN08017516OFF</t>
  </si>
  <si>
    <t>DIN0801751626_</t>
  </si>
  <si>
    <t>DIN0801751630_</t>
  </si>
  <si>
    <t>DIN08017516MAX</t>
  </si>
  <si>
    <t>DIN08017521OFF</t>
  </si>
  <si>
    <t>DIN0801752126_</t>
  </si>
  <si>
    <t>DIN0801752130_</t>
  </si>
  <si>
    <t>DIN08017521MAX</t>
  </si>
  <si>
    <t>DIN08019511OFF</t>
  </si>
  <si>
    <t>DIN0801951126_</t>
  </si>
  <si>
    <t>DIN0801951130_</t>
  </si>
  <si>
    <t>DIN08019511MAX</t>
  </si>
  <si>
    <t>DIN08019516OFF</t>
  </si>
  <si>
    <t>DIN0801951626_</t>
  </si>
  <si>
    <t>DIN0801951630_</t>
  </si>
  <si>
    <t>DIN08019516MAX</t>
  </si>
  <si>
    <t>DIN08019521OFF</t>
  </si>
  <si>
    <t>DIN0801952126_</t>
  </si>
  <si>
    <t>DIN0801952130_</t>
  </si>
  <si>
    <t>DIN08019521MAX</t>
  </si>
  <si>
    <t>DIN08021511OFF</t>
  </si>
  <si>
    <t>DIN0802151126_</t>
  </si>
  <si>
    <t>DIN0802151130_</t>
  </si>
  <si>
    <t>DIN08021511MAX</t>
  </si>
  <si>
    <t>DIN08021516OFF</t>
  </si>
  <si>
    <t>DIN0802151626_</t>
  </si>
  <si>
    <t>DIN0802151630_</t>
  </si>
  <si>
    <t>DIN08021516MAX</t>
  </si>
  <si>
    <t>DIN08021521OFF</t>
  </si>
  <si>
    <t>DIN0802152126_</t>
  </si>
  <si>
    <t>DIN0802152130_</t>
  </si>
  <si>
    <t>DIN08021521MAX</t>
  </si>
  <si>
    <t>DIN08023511OFF</t>
  </si>
  <si>
    <t>DIN0802351126_</t>
  </si>
  <si>
    <t>DIN0802351130_</t>
  </si>
  <si>
    <t>DIN08023511MAX</t>
  </si>
  <si>
    <t>DIN08023516OFF</t>
  </si>
  <si>
    <t>DIN0802351626_</t>
  </si>
  <si>
    <t>DIN0802351630_</t>
  </si>
  <si>
    <t>DIN08023516MAX</t>
  </si>
  <si>
    <t>DIN08023521OFF</t>
  </si>
  <si>
    <t>DIN0802352126_</t>
  </si>
  <si>
    <t>DIN0802352130_</t>
  </si>
  <si>
    <t>DIN08023521MAX</t>
  </si>
  <si>
    <t>DIN08505511OFF</t>
  </si>
  <si>
    <t>DIN0850551126_</t>
  </si>
  <si>
    <t>DIN0850551130_</t>
  </si>
  <si>
    <t>DIN08505511MAX</t>
  </si>
  <si>
    <t>DIN08505516OFF</t>
  </si>
  <si>
    <t>DIN0850551626_</t>
  </si>
  <si>
    <t>DIN0850551630_</t>
  </si>
  <si>
    <t>DIN08505516MAX</t>
  </si>
  <si>
    <t>DIN08505521OFF</t>
  </si>
  <si>
    <t>DIN0850552126_</t>
  </si>
  <si>
    <t>DIN0850552130_</t>
  </si>
  <si>
    <t>DIN08505521MAX</t>
  </si>
  <si>
    <t>DIN08506511OFF</t>
  </si>
  <si>
    <t>DIN0850651126_</t>
  </si>
  <si>
    <t>DIN0850651130_</t>
  </si>
  <si>
    <t>DIN08506511MAX</t>
  </si>
  <si>
    <t>DIN08506516OFF</t>
  </si>
  <si>
    <t>DIN0850651626_</t>
  </si>
  <si>
    <t>DIN0850651630_</t>
  </si>
  <si>
    <t>DIN08506516MAX</t>
  </si>
  <si>
    <t>DIN08506521OFF</t>
  </si>
  <si>
    <t>DIN0850652126_</t>
  </si>
  <si>
    <t>DIN0850652130_</t>
  </si>
  <si>
    <t>DIN08506521MAX</t>
  </si>
  <si>
    <t>DIN08507511OFF</t>
  </si>
  <si>
    <t>DIN0850751126_</t>
  </si>
  <si>
    <t>DIN0850751130_</t>
  </si>
  <si>
    <t>DIN08507511MAX</t>
  </si>
  <si>
    <t>DIN08507516OFF</t>
  </si>
  <si>
    <t>DIN0850751626_</t>
  </si>
  <si>
    <t>DIN0850751630_</t>
  </si>
  <si>
    <t>DIN08507516MAX</t>
  </si>
  <si>
    <t>DIN08507521OFF</t>
  </si>
  <si>
    <t>DIN0850752126_</t>
  </si>
  <si>
    <t>DIN0850752130_</t>
  </si>
  <si>
    <t>DIN08507521MAX</t>
  </si>
  <si>
    <t>DIN08508511OFF</t>
  </si>
  <si>
    <t>DIN0850851126_</t>
  </si>
  <si>
    <t>DIN0850851130_</t>
  </si>
  <si>
    <t>DIN08508511MAX</t>
  </si>
  <si>
    <t>DIN08508516OFF</t>
  </si>
  <si>
    <t>DIN0850851626_</t>
  </si>
  <si>
    <t>DIN0850851630_</t>
  </si>
  <si>
    <t>DIN08508516MAX</t>
  </si>
  <si>
    <t>DIN08508521OFF</t>
  </si>
  <si>
    <t>DIN0850852126_</t>
  </si>
  <si>
    <t>DIN0850852130_</t>
  </si>
  <si>
    <t>DIN08508521MAX</t>
  </si>
  <si>
    <t>DIN08509511OFF</t>
  </si>
  <si>
    <t>DIN0850951126_</t>
  </si>
  <si>
    <t>DIN0850951130_</t>
  </si>
  <si>
    <t>DIN08509511MAX</t>
  </si>
  <si>
    <t>DIN08509516OFF</t>
  </si>
  <si>
    <t>DIN0850951626_</t>
  </si>
  <si>
    <t>DIN0850951630_</t>
  </si>
  <si>
    <t>DIN08509516MAX</t>
  </si>
  <si>
    <t>DIN08509521OFF</t>
  </si>
  <si>
    <t>DIN0850952126_</t>
  </si>
  <si>
    <t>DIN0850952130_</t>
  </si>
  <si>
    <t>DIN08509521MAX</t>
  </si>
  <si>
    <t>DIN08510511OFF</t>
  </si>
  <si>
    <t>DIN0851051126_</t>
  </si>
  <si>
    <t>DIN0851051130_</t>
  </si>
  <si>
    <t>DIN08510511MAX</t>
  </si>
  <si>
    <t>DIN08510516OFF</t>
  </si>
  <si>
    <t>DIN0851051626_</t>
  </si>
  <si>
    <t>DIN0851051630_</t>
  </si>
  <si>
    <t>DIN08510516MAX</t>
  </si>
  <si>
    <t>DIN08510521OFF</t>
  </si>
  <si>
    <t>DIN0851052126_</t>
  </si>
  <si>
    <t>DIN0851052130_</t>
  </si>
  <si>
    <t>DIN08510521MAX</t>
  </si>
  <si>
    <t>DIN08511511OFF</t>
  </si>
  <si>
    <t>DIN0851151126_</t>
  </si>
  <si>
    <t>DIN0851151130_</t>
  </si>
  <si>
    <t>DIN08511511MAX</t>
  </si>
  <si>
    <t>DIN08511516OFF</t>
  </si>
  <si>
    <t>DIN0851151626_</t>
  </si>
  <si>
    <t>DIN0851151630_</t>
  </si>
  <si>
    <t>DIN08511516MAX</t>
  </si>
  <si>
    <t>DIN08511521OFF</t>
  </si>
  <si>
    <t>DIN0851152126_</t>
  </si>
  <si>
    <t>DIN0851152130_</t>
  </si>
  <si>
    <t>DIN08511521MAX</t>
  </si>
  <si>
    <t>DIN08513511OFF</t>
  </si>
  <si>
    <t>DIN0851351126_</t>
  </si>
  <si>
    <t>DIN0851351130_</t>
  </si>
  <si>
    <t>DIN08513511MAX</t>
  </si>
  <si>
    <t>DIN08513516OFF</t>
  </si>
  <si>
    <t>DIN0851351626_</t>
  </si>
  <si>
    <t>DIN0851351630_</t>
  </si>
  <si>
    <t>DIN08513516MAX</t>
  </si>
  <si>
    <t>DIN08513521OFF</t>
  </si>
  <si>
    <t>DIN0851352126_</t>
  </si>
  <si>
    <t>DIN0851352130_</t>
  </si>
  <si>
    <t>DIN08513521MAX</t>
  </si>
  <si>
    <t>DIN08515511OFF</t>
  </si>
  <si>
    <t>DIN0851551126_</t>
  </si>
  <si>
    <t>DIN0851551130_</t>
  </si>
  <si>
    <t>DIN08515511MAX</t>
  </si>
  <si>
    <t>DIN08515516OFF</t>
  </si>
  <si>
    <t>DIN0851551626_</t>
  </si>
  <si>
    <t>DIN0851551630_</t>
  </si>
  <si>
    <t>DIN08515516MAX</t>
  </si>
  <si>
    <t>DIN08515521OFF</t>
  </si>
  <si>
    <t>DIN0851552126_</t>
  </si>
  <si>
    <t>DIN0851552130_</t>
  </si>
  <si>
    <t>DIN08515521MAX</t>
  </si>
  <si>
    <t>DIN08517511OFF</t>
  </si>
  <si>
    <t>DIN0851751126_</t>
  </si>
  <si>
    <t>DIN0851751130_</t>
  </si>
  <si>
    <t>DIN08517511MAX</t>
  </si>
  <si>
    <t>DIN08517516OFF</t>
  </si>
  <si>
    <t>DIN0851751626_</t>
  </si>
  <si>
    <t>DIN0851751630_</t>
  </si>
  <si>
    <t>DIN08517516MAX</t>
  </si>
  <si>
    <t>DIN08517521OFF</t>
  </si>
  <si>
    <t>DIN0851752126_</t>
  </si>
  <si>
    <t>DIN0851752130_</t>
  </si>
  <si>
    <t>DIN08517521MAX</t>
  </si>
  <si>
    <t>DIN08519511OFF</t>
  </si>
  <si>
    <t>DIN0851951126_</t>
  </si>
  <si>
    <t>DIN0851951130_</t>
  </si>
  <si>
    <t>DIN08519511MAX</t>
  </si>
  <si>
    <t>DIN08519516OFF</t>
  </si>
  <si>
    <t>DIN0851951626_</t>
  </si>
  <si>
    <t>DIN0851951630_</t>
  </si>
  <si>
    <t>DIN08519516MAX</t>
  </si>
  <si>
    <t>DIN08519521OFF</t>
  </si>
  <si>
    <t>DIN0851952126_</t>
  </si>
  <si>
    <t>DIN0851952130_</t>
  </si>
  <si>
    <t>DIN08519521MAX</t>
  </si>
  <si>
    <t>DIN08521511OFF</t>
  </si>
  <si>
    <t>DIN0852151126_</t>
  </si>
  <si>
    <t>DIN0852151130_</t>
  </si>
  <si>
    <t>DIN08521511MAX</t>
  </si>
  <si>
    <t>DIN08521516OFF</t>
  </si>
  <si>
    <t>DIN0852151626_</t>
  </si>
  <si>
    <t>DIN0852151630_</t>
  </si>
  <si>
    <t>DIN08521516MAX</t>
  </si>
  <si>
    <t>DIN08521521OFF</t>
  </si>
  <si>
    <t>DIN0852152126_</t>
  </si>
  <si>
    <t>DIN0852152130_</t>
  </si>
  <si>
    <t>DIN08521521MAX</t>
  </si>
  <si>
    <t>DIN08523511OFF</t>
  </si>
  <si>
    <t>DIN0852351126_</t>
  </si>
  <si>
    <t>DIN0852351130_</t>
  </si>
  <si>
    <t>DIN08523511MAX</t>
  </si>
  <si>
    <t>DIN08523516OFF</t>
  </si>
  <si>
    <t>DIN0852351626_</t>
  </si>
  <si>
    <t>DIN0852351630_</t>
  </si>
  <si>
    <t>DIN08523516MAX</t>
  </si>
  <si>
    <t>DIN08523521OFF</t>
  </si>
  <si>
    <t>DIN0852352126_</t>
  </si>
  <si>
    <t>DIN0852352130_</t>
  </si>
  <si>
    <t>DIN08523521MAX</t>
  </si>
  <si>
    <t>DIN09005511OFF</t>
  </si>
  <si>
    <t>090</t>
  </si>
  <si>
    <t>DIN0900551126_</t>
  </si>
  <si>
    <t>DIN0900551130_</t>
  </si>
  <si>
    <t>DIN09005511MAX</t>
  </si>
  <si>
    <t>DIN09005516OFF</t>
  </si>
  <si>
    <t>DIN0900551626_</t>
  </si>
  <si>
    <t>DIN0900551630_</t>
  </si>
  <si>
    <t>DIN09005516MAX</t>
  </si>
  <si>
    <t>DIN09005521OFF</t>
  </si>
  <si>
    <t>DIN0900552126_</t>
  </si>
  <si>
    <t>DIN0900552130_</t>
  </si>
  <si>
    <t>DIN09005521MAX</t>
  </si>
  <si>
    <t>DIN09006511OFF</t>
  </si>
  <si>
    <t>DIN0900651126_</t>
  </si>
  <si>
    <t>DIN0900651130_</t>
  </si>
  <si>
    <t>DIN09006511MAX</t>
  </si>
  <si>
    <t>DIN09006516OFF</t>
  </si>
  <si>
    <t>DIN0900651626_</t>
  </si>
  <si>
    <t>DIN0900651630_</t>
  </si>
  <si>
    <t>DIN09006516MAX</t>
  </si>
  <si>
    <t>DIN09006521OFF</t>
  </si>
  <si>
    <t>DIN0900652126_</t>
  </si>
  <si>
    <t>DIN0900652130_</t>
  </si>
  <si>
    <t>DIN09006521MAX</t>
  </si>
  <si>
    <t>DIN09007511OFF</t>
  </si>
  <si>
    <t>DIN0900751126_</t>
  </si>
  <si>
    <t>DIN0900751130_</t>
  </si>
  <si>
    <t>DIN09007511MAX</t>
  </si>
  <si>
    <t>DIN09007516OFF</t>
  </si>
  <si>
    <t>DIN0900751626_</t>
  </si>
  <si>
    <t>DIN0900751630_</t>
  </si>
  <si>
    <t>DIN09007516MAX</t>
  </si>
  <si>
    <t>DIN09007521OFF</t>
  </si>
  <si>
    <t>DIN0900752126_</t>
  </si>
  <si>
    <t>DIN0900752130_</t>
  </si>
  <si>
    <t>DIN09007521MAX</t>
  </si>
  <si>
    <t>DIN09008511OFF</t>
  </si>
  <si>
    <t>DIN0900851126_</t>
  </si>
  <si>
    <t>DIN0900851130_</t>
  </si>
  <si>
    <t>DIN09008511MAX</t>
  </si>
  <si>
    <t>DIN09008516OFF</t>
  </si>
  <si>
    <t>DIN0900851626_</t>
  </si>
  <si>
    <t>DIN0900851630_</t>
  </si>
  <si>
    <t>DIN09008516MAX</t>
  </si>
  <si>
    <t>DIN09008521OFF</t>
  </si>
  <si>
    <t>DIN0900852126_</t>
  </si>
  <si>
    <t>DIN0900852130_</t>
  </si>
  <si>
    <t>DIN09008521MAX</t>
  </si>
  <si>
    <t>DIN09009511OFF</t>
  </si>
  <si>
    <t>DIN0900951126_</t>
  </si>
  <si>
    <t>DIN0900951130_</t>
  </si>
  <si>
    <t>DIN09009511MAX</t>
  </si>
  <si>
    <t>DIN09009516OFF</t>
  </si>
  <si>
    <t>DIN0900951626_</t>
  </si>
  <si>
    <t>DIN0900951630_</t>
  </si>
  <si>
    <t>DIN09009516MAX</t>
  </si>
  <si>
    <t>DIN09009521OFF</t>
  </si>
  <si>
    <t>DIN0900952126_</t>
  </si>
  <si>
    <t>DIN0900952130_</t>
  </si>
  <si>
    <t>DIN09009521MAX</t>
  </si>
  <si>
    <t>DIN09010511OFF</t>
  </si>
  <si>
    <t>DIN0901051126_</t>
  </si>
  <si>
    <t>DIN0901051130_</t>
  </si>
  <si>
    <t>DIN09010511MAX</t>
  </si>
  <si>
    <t>DIN09010516OFF</t>
  </si>
  <si>
    <t>DIN0901051626_</t>
  </si>
  <si>
    <t>DIN0901051630_</t>
  </si>
  <si>
    <t>DIN09010516MAX</t>
  </si>
  <si>
    <t>DIN09010521OFF</t>
  </si>
  <si>
    <t>DIN0901052126_</t>
  </si>
  <si>
    <t>DIN0901052130_</t>
  </si>
  <si>
    <t>DIN09010521MAX</t>
  </si>
  <si>
    <t>DIN09011511OFF</t>
  </si>
  <si>
    <t>DIN0901151126_</t>
  </si>
  <si>
    <t>DIN0901151130_</t>
  </si>
  <si>
    <t>DIN09011511MAX</t>
  </si>
  <si>
    <t>DIN09011516OFF</t>
  </si>
  <si>
    <t>DIN0901151626_</t>
  </si>
  <si>
    <t>DIN0901151630_</t>
  </si>
  <si>
    <t>DIN09011516MAX</t>
  </si>
  <si>
    <t>DIN09011521OFF</t>
  </si>
  <si>
    <t>DIN0901152126_</t>
  </si>
  <si>
    <t>DIN0901152130_</t>
  </si>
  <si>
    <t>DIN09011521MAX</t>
  </si>
  <si>
    <t>DIN09013511OFF</t>
  </si>
  <si>
    <t>DIN0901351126_</t>
  </si>
  <si>
    <t>DIN0901351130_</t>
  </si>
  <si>
    <t>DIN09013511MAX</t>
  </si>
  <si>
    <t>DIN09013516OFF</t>
  </si>
  <si>
    <t>DIN0901351626_</t>
  </si>
  <si>
    <t>DIN0901351630_</t>
  </si>
  <si>
    <t>DIN09013516MAX</t>
  </si>
  <si>
    <t>DIN09013521OFF</t>
  </si>
  <si>
    <t>DIN0901352126_</t>
  </si>
  <si>
    <t>DIN0901352130_</t>
  </si>
  <si>
    <t>DIN09013521MAX</t>
  </si>
  <si>
    <t>DIN09015511OFF</t>
  </si>
  <si>
    <t>DIN0901551126_</t>
  </si>
  <si>
    <t>DIN0901551130_</t>
  </si>
  <si>
    <t>DIN09015511MAX</t>
  </si>
  <si>
    <t>DIN09015516OFF</t>
  </si>
  <si>
    <t>DIN0901551626_</t>
  </si>
  <si>
    <t>DIN0901551630_</t>
  </si>
  <si>
    <t>DIN09015516MAX</t>
  </si>
  <si>
    <t>DIN09015521OFF</t>
  </si>
  <si>
    <t>DIN0901552126_</t>
  </si>
  <si>
    <t>DIN0901552130_</t>
  </si>
  <si>
    <t>DIN09015521MAX</t>
  </si>
  <si>
    <t>DIN09017511OFF</t>
  </si>
  <si>
    <t>DIN0901751126_</t>
  </si>
  <si>
    <t>DIN0901751130_</t>
  </si>
  <si>
    <t>DIN09017511MAX</t>
  </si>
  <si>
    <t>DIN09017516OFF</t>
  </si>
  <si>
    <t>DIN0901751626_</t>
  </si>
  <si>
    <t>DIN0901751630_</t>
  </si>
  <si>
    <t>DIN09017516MAX</t>
  </si>
  <si>
    <t>DIN09017521OFF</t>
  </si>
  <si>
    <t>DIN0901752126_</t>
  </si>
  <si>
    <t>DIN0901752130_</t>
  </si>
  <si>
    <t>DIN09017521MAX</t>
  </si>
  <si>
    <t>DIN09019511OFF</t>
  </si>
  <si>
    <t>DIN0901951126_</t>
  </si>
  <si>
    <t>DIN0901951130_</t>
  </si>
  <si>
    <t>DIN09019511MAX</t>
  </si>
  <si>
    <t>DIN09019516OFF</t>
  </si>
  <si>
    <t>DIN0901951626_</t>
  </si>
  <si>
    <t>DIN0901951630_</t>
  </si>
  <si>
    <t>DIN09019516MAX</t>
  </si>
  <si>
    <t>DIN09019521OFF</t>
  </si>
  <si>
    <t>DIN0901952126_</t>
  </si>
  <si>
    <t>DIN0901952130_</t>
  </si>
  <si>
    <t>DIN09019521MAX</t>
  </si>
  <si>
    <t>DIN09021511OFF</t>
  </si>
  <si>
    <t>DIN0902151126_</t>
  </si>
  <si>
    <t>DIN0902151130_</t>
  </si>
  <si>
    <t>DIN09021511MAX</t>
  </si>
  <si>
    <t>DIN09021516OFF</t>
  </si>
  <si>
    <t>DIN0902151626_</t>
  </si>
  <si>
    <t>DIN0902151630_</t>
  </si>
  <si>
    <t>DIN09021516MAX</t>
  </si>
  <si>
    <t>DIN09021521OFF</t>
  </si>
  <si>
    <t>DIN0902152126_</t>
  </si>
  <si>
    <t>DIN0902152130_</t>
  </si>
  <si>
    <t>DIN09021521MAX</t>
  </si>
  <si>
    <t>DIN09023511OFF</t>
  </si>
  <si>
    <t>DIN0902351126_</t>
  </si>
  <si>
    <t>DIN0902351130_</t>
  </si>
  <si>
    <t>DIN09023511MAX</t>
  </si>
  <si>
    <t>DIN09023516OFF</t>
  </si>
  <si>
    <t>DIN0902351626_</t>
  </si>
  <si>
    <t>DIN0902351630_</t>
  </si>
  <si>
    <t>DIN09023516MAX</t>
  </si>
  <si>
    <t>DIN09023521OFF</t>
  </si>
  <si>
    <t>DIN0902352126_</t>
  </si>
  <si>
    <t>DIN0902352130_</t>
  </si>
  <si>
    <t>DIN09023521MAX</t>
  </si>
  <si>
    <t>DIN09505511OFF</t>
  </si>
  <si>
    <t>DIN0950551126_</t>
  </si>
  <si>
    <t>DIN0950551130_</t>
  </si>
  <si>
    <t>DIN09505511MAX</t>
  </si>
  <si>
    <t>DIN09505516OFF</t>
  </si>
  <si>
    <t>DIN0950551626_</t>
  </si>
  <si>
    <t>DIN0950551630_</t>
  </si>
  <si>
    <t>DIN09505516MAX</t>
  </si>
  <si>
    <t>DIN09505521OFF</t>
  </si>
  <si>
    <t>DIN0950552126_</t>
  </si>
  <si>
    <t>DIN0950552130_</t>
  </si>
  <si>
    <t>DIN09505521MAX</t>
  </si>
  <si>
    <t>DIN09506511OFF</t>
  </si>
  <si>
    <t>DIN0950651126_</t>
  </si>
  <si>
    <t>DIN0950651130_</t>
  </si>
  <si>
    <t>DIN09506511MAX</t>
  </si>
  <si>
    <t>DIN09506516OFF</t>
  </si>
  <si>
    <t>DIN0950651626_</t>
  </si>
  <si>
    <t>DIN0950651630_</t>
  </si>
  <si>
    <t>DIN09506516MAX</t>
  </si>
  <si>
    <t>DIN09506521OFF</t>
  </si>
  <si>
    <t>DIN0950652126_</t>
  </si>
  <si>
    <t>DIN0950652130_</t>
  </si>
  <si>
    <t>DIN09506521MAX</t>
  </si>
  <si>
    <t>DIN09507511OFF</t>
  </si>
  <si>
    <t>DIN0950751126_</t>
  </si>
  <si>
    <t>DIN0950751130_</t>
  </si>
  <si>
    <t>DIN09507511MAX</t>
  </si>
  <si>
    <t>DIN09507516OFF</t>
  </si>
  <si>
    <t>DIN0950751626_</t>
  </si>
  <si>
    <t>DIN0950751630_</t>
  </si>
  <si>
    <t>DIN09507516MAX</t>
  </si>
  <si>
    <t>DIN09507521OFF</t>
  </si>
  <si>
    <t>DIN0950752126_</t>
  </si>
  <si>
    <t>DIN0950752130_</t>
  </si>
  <si>
    <t>DIN09507521MAX</t>
  </si>
  <si>
    <t>DIN09508511OFF</t>
  </si>
  <si>
    <t>DIN0950851126_</t>
  </si>
  <si>
    <t>DIN0950851130_</t>
  </si>
  <si>
    <t>DIN09508511MAX</t>
  </si>
  <si>
    <t>DIN09508516OFF</t>
  </si>
  <si>
    <t>DIN0950851626_</t>
  </si>
  <si>
    <t>DIN0950851630_</t>
  </si>
  <si>
    <t>DIN09508516MAX</t>
  </si>
  <si>
    <t>DIN09508521OFF</t>
  </si>
  <si>
    <t>DIN0950852126_</t>
  </si>
  <si>
    <t>DIN0950852130_</t>
  </si>
  <si>
    <t>DIN09508521MAX</t>
  </si>
  <si>
    <t>DIN09509511OFF</t>
  </si>
  <si>
    <t>DIN0950951126_</t>
  </si>
  <si>
    <t>DIN0950951130_</t>
  </si>
  <si>
    <t>DIN09509511MAX</t>
  </si>
  <si>
    <t>DIN09509516OFF</t>
  </si>
  <si>
    <t>DIN0950951626_</t>
  </si>
  <si>
    <t>DIN0950951630_</t>
  </si>
  <si>
    <t>DIN09509516MAX</t>
  </si>
  <si>
    <t>DIN09509521OFF</t>
  </si>
  <si>
    <t>DIN0950952126_</t>
  </si>
  <si>
    <t>DIN0950952130_</t>
  </si>
  <si>
    <t>DIN09509521MAX</t>
  </si>
  <si>
    <t>DIN09510511OFF</t>
  </si>
  <si>
    <t>DIN0951051126_</t>
  </si>
  <si>
    <t>DIN0951051130_</t>
  </si>
  <si>
    <t>DIN09510511MAX</t>
  </si>
  <si>
    <t>DIN09510516OFF</t>
  </si>
  <si>
    <t>DIN0951051626_</t>
  </si>
  <si>
    <t>DIN0951051630_</t>
  </si>
  <si>
    <t>DIN09510516MAX</t>
  </si>
  <si>
    <t>DIN09510521OFF</t>
  </si>
  <si>
    <t>DIN0951052126_</t>
  </si>
  <si>
    <t>DIN0951052130_</t>
  </si>
  <si>
    <t>DIN09510521MAX</t>
  </si>
  <si>
    <t>DIN09511511OFF</t>
  </si>
  <si>
    <t>DIN0951151126_</t>
  </si>
  <si>
    <t>DIN0951151130_</t>
  </si>
  <si>
    <t>DIN09511511MAX</t>
  </si>
  <si>
    <t>DIN09511516OFF</t>
  </si>
  <si>
    <t>DIN0951151626_</t>
  </si>
  <si>
    <t>DIN0951151630_</t>
  </si>
  <si>
    <t>DIN09511516MAX</t>
  </si>
  <si>
    <t>DIN09511521OFF</t>
  </si>
  <si>
    <t>DIN0951152126_</t>
  </si>
  <si>
    <t>DIN0951152130_</t>
  </si>
  <si>
    <t>DIN09511521MAX</t>
  </si>
  <si>
    <t>DIN10005511OFF</t>
  </si>
  <si>
    <t>100</t>
  </si>
  <si>
    <t>DIN1000551126_</t>
  </si>
  <si>
    <t>DIN1000551130_</t>
  </si>
  <si>
    <t>DIN10005511MAX</t>
  </si>
  <si>
    <t>DIN10005516OFF</t>
  </si>
  <si>
    <t>DIN1000551626_</t>
  </si>
  <si>
    <t>DIN1000551630_</t>
  </si>
  <si>
    <t>DIN10005516MAX</t>
  </si>
  <si>
    <t>DIN10005521OFF</t>
  </si>
  <si>
    <t>DIN1000552126_</t>
  </si>
  <si>
    <t>DIN1000552130_</t>
  </si>
  <si>
    <t>DIN10005521MAX</t>
  </si>
  <si>
    <t>DIN10006511OFF</t>
  </si>
  <si>
    <t>DIN1000651126_</t>
  </si>
  <si>
    <t>DIN1000651130_</t>
  </si>
  <si>
    <t>DIN10006511MAX</t>
  </si>
  <si>
    <t>DIN10006516OFF</t>
  </si>
  <si>
    <t>DIN1000651626_</t>
  </si>
  <si>
    <t>DIN1000651630_</t>
  </si>
  <si>
    <t>DIN10006516MAX</t>
  </si>
  <si>
    <t>DIN10006521OFF</t>
  </si>
  <si>
    <t>DIN1000652126_</t>
  </si>
  <si>
    <t>DIN1000652130_</t>
  </si>
  <si>
    <t>DIN10006521MAX</t>
  </si>
  <si>
    <t>DIN10007511OFF</t>
  </si>
  <si>
    <t>DIN1000751126_</t>
  </si>
  <si>
    <t>DIN1000751130_</t>
  </si>
  <si>
    <t>DIN10007511MAX</t>
  </si>
  <si>
    <t>DIN10007516OFF</t>
  </si>
  <si>
    <t>DIN1000751626_</t>
  </si>
  <si>
    <t>DIN1000751630_</t>
  </si>
  <si>
    <t>DIN10007516MAX</t>
  </si>
  <si>
    <t>DIN10007521OFF</t>
  </si>
  <si>
    <t>DIN1000752126_</t>
  </si>
  <si>
    <t>DIN1000752130_</t>
  </si>
  <si>
    <t>DIN10007521MAX</t>
  </si>
  <si>
    <t>DIN10008511OFF</t>
  </si>
  <si>
    <t>DIN1000851126_</t>
  </si>
  <si>
    <t>DIN1000851130_</t>
  </si>
  <si>
    <t>DIN10008511MAX</t>
  </si>
  <si>
    <t>DIN10008516OFF</t>
  </si>
  <si>
    <t>DIN1000851626_</t>
  </si>
  <si>
    <t>DIN1000851630_</t>
  </si>
  <si>
    <t>DIN10008516MAX</t>
  </si>
  <si>
    <t>DIN10008521OFF</t>
  </si>
  <si>
    <t>DIN1000852126_</t>
  </si>
  <si>
    <t>DIN1000852130_</t>
  </si>
  <si>
    <t>DIN10008521MAX</t>
  </si>
  <si>
    <t>DIN10009511OFF</t>
  </si>
  <si>
    <t>DIN1000951126_</t>
  </si>
  <si>
    <t>DIN1000951130_</t>
  </si>
  <si>
    <t>DIN10009511MAX</t>
  </si>
  <si>
    <t>DIN10009516OFF</t>
  </si>
  <si>
    <t>DIN1000951626_</t>
  </si>
  <si>
    <t>DIN1000951630_</t>
  </si>
  <si>
    <t>DIN10009516MAX</t>
  </si>
  <si>
    <t>DIN10009521OFF</t>
  </si>
  <si>
    <t>DIN1000952126_</t>
  </si>
  <si>
    <t>DIN1000952130_</t>
  </si>
  <si>
    <t>DIN10009521MAX</t>
  </si>
  <si>
    <t>DIN10010511OFF</t>
  </si>
  <si>
    <t>DIN1001051126_</t>
  </si>
  <si>
    <t>DIN1001051130_</t>
  </si>
  <si>
    <t>DIN10010511MAX</t>
  </si>
  <si>
    <t>DIN10010516OFF</t>
  </si>
  <si>
    <t>DIN1001051626_</t>
  </si>
  <si>
    <t>DIN1001051630_</t>
  </si>
  <si>
    <t>DIN10010516MAX</t>
  </si>
  <si>
    <t>DIN10010521OFF</t>
  </si>
  <si>
    <t>DIN1001052126_</t>
  </si>
  <si>
    <t>DIN1001052130_</t>
  </si>
  <si>
    <t>DIN10010521MAX</t>
  </si>
  <si>
    <t>DIN10011511OFF</t>
  </si>
  <si>
    <t>DIN1001151126_</t>
  </si>
  <si>
    <t>DIN1001151130_</t>
  </si>
  <si>
    <t>DIN10011511MAX</t>
  </si>
  <si>
    <t>DIN10011516OFF</t>
  </si>
  <si>
    <t>DIN1001151626_</t>
  </si>
  <si>
    <t>DIN1001151630_</t>
  </si>
  <si>
    <t>DIN10011516MAX</t>
  </si>
  <si>
    <t>DIN10011521OFF</t>
  </si>
  <si>
    <t>DIN1001152126_</t>
  </si>
  <si>
    <t>DIN1001152130_</t>
  </si>
  <si>
    <t>DIN10011521MAX</t>
  </si>
  <si>
    <t>KV ifv lengte</t>
  </si>
  <si>
    <t>KV=x1*L+x2</t>
  </si>
  <si>
    <t>X1</t>
  </si>
  <si>
    <t>X2</t>
  </si>
  <si>
    <t>waterinhoud</t>
  </si>
  <si>
    <t>EcoReviva</t>
  </si>
  <si>
    <t>versie</t>
  </si>
  <si>
    <t>ventilator snelheid</t>
  </si>
  <si>
    <t>hoogteDIN</t>
  </si>
  <si>
    <t>HoogteMM</t>
  </si>
  <si>
    <t>L DIN</t>
  </si>
  <si>
    <t>L MM</t>
  </si>
  <si>
    <t>lookupcodes DIN</t>
  </si>
  <si>
    <t>Lookupcodes MM</t>
  </si>
  <si>
    <t>Ecoreviva DIN</t>
  </si>
  <si>
    <t>Ecoreviva MM</t>
  </si>
  <si>
    <t>26_dB(A)</t>
  </si>
  <si>
    <t>30_dB(A)</t>
  </si>
  <si>
    <t>105</t>
  </si>
  <si>
    <t>115</t>
  </si>
  <si>
    <t>135</t>
  </si>
  <si>
    <t>155</t>
  </si>
  <si>
    <t>175</t>
  </si>
  <si>
    <t>195</t>
  </si>
  <si>
    <t>215</t>
  </si>
  <si>
    <t>235</t>
  </si>
  <si>
    <t>sound power</t>
  </si>
  <si>
    <t>Heating power [W]</t>
  </si>
  <si>
    <t>Water flow [kg/h]</t>
  </si>
  <si>
    <t>Water side pressure loss  [kPa]</t>
  </si>
  <si>
    <t>Cooling power [W]**</t>
  </si>
  <si>
    <t>Water volume [l]</t>
  </si>
  <si>
    <t>v2024-08-22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</si>
</sst>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0.0000"/>
    <numFmt numFmtId="166" formatCode="_ * #,##0.0_ ;_ * \-#,##0.0_ ;_ * &quot;-&quot;??_ ;_ @_ "/>
    <numFmt numFmtId="167" formatCode="_ * #,##0.0000_ ;_ * \-#,##0.0000_ ;_ * &quot;-&quot;?_ ;_ @_ "/>
    <numFmt numFmtId="168" formatCode="_ * #,##0.0000_ ;_ * \-#,##0.0000_ ;_ * &quot;-&quot;????_ ;_ @_ "/>
    <numFmt numFmtId="169" formatCode="0.000"/>
  </numFmts>
  <fonts count="3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A6A6A6"/>
      <name val="Calibri"/>
      <family val="2"/>
      <scheme val="minor"/>
    </font>
    <font>
      <sz val="11"/>
      <color rgb="FFFF6400"/>
      <name val="Calibri"/>
      <family val="2"/>
      <scheme val="minor"/>
    </font>
    <font>
      <sz val="11"/>
      <color rgb="FF3A3838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4.9989318521683403E-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darkGrid">
        <bgColor theme="8" tint="0.79998168889431442"/>
      </patternFill>
    </fill>
    <fill>
      <patternFill patternType="darkGrid">
        <bgColor theme="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bgColor theme="0"/>
      </patternFill>
    </fill>
    <fill>
      <patternFill patternType="solid">
        <fgColor theme="9" tint="0.79998168889431442"/>
        <bgColor indexed="64"/>
      </patternFill>
    </fill>
    <fill>
      <patternFill patternType="mediumGray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EB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8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 textRotation="9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1" fontId="0" fillId="0" borderId="0" xfId="0" applyNumberFormat="1"/>
    <xf numFmtId="0" fontId="0" fillId="0" borderId="18" xfId="0" applyBorder="1"/>
    <xf numFmtId="0" fontId="0" fillId="4" borderId="15" xfId="0" applyFill="1" applyBorder="1" applyAlignment="1" applyProtection="1">
      <alignment horizontal="center"/>
      <protection hidden="1"/>
    </xf>
    <xf numFmtId="0" fontId="0" fillId="4" borderId="17" xfId="0" applyFill="1" applyBorder="1" applyAlignment="1" applyProtection="1">
      <alignment horizontal="center"/>
      <protection hidden="1"/>
    </xf>
    <xf numFmtId="0" fontId="0" fillId="7" borderId="15" xfId="0" applyFill="1" applyBorder="1" applyAlignment="1" applyProtection="1">
      <alignment horizontal="center"/>
      <protection hidden="1"/>
    </xf>
    <xf numFmtId="0" fontId="0" fillId="7" borderId="16" xfId="0" applyFill="1" applyBorder="1" applyAlignment="1" applyProtection="1">
      <alignment horizontal="center"/>
      <protection hidden="1"/>
    </xf>
    <xf numFmtId="164" fontId="0" fillId="3" borderId="3" xfId="0" applyNumberFormat="1" applyFill="1" applyBorder="1" applyAlignment="1" applyProtection="1">
      <alignment horizontal="center"/>
      <protection hidden="1"/>
    </xf>
    <xf numFmtId="0" fontId="0" fillId="8" borderId="3" xfId="0" applyFill="1" applyBorder="1" applyAlignment="1" applyProtection="1">
      <alignment horizontal="center"/>
      <protection hidden="1"/>
    </xf>
    <xf numFmtId="0" fontId="0" fillId="8" borderId="16" xfId="0" applyFill="1" applyBorder="1" applyAlignment="1" applyProtection="1">
      <alignment horizontal="center"/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0" fillId="4" borderId="11" xfId="0" applyFill="1" applyBorder="1" applyAlignment="1" applyProtection="1">
      <alignment horizontal="center"/>
      <protection hidden="1"/>
    </xf>
    <xf numFmtId="0" fontId="0" fillId="5" borderId="4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164" fontId="0" fillId="3" borderId="12" xfId="0" applyNumberFormat="1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164" fontId="0" fillId="3" borderId="13" xfId="0" applyNumberFormat="1" applyFill="1" applyBorder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10" xfId="0" applyFill="1" applyBorder="1" applyAlignment="1" applyProtection="1">
      <alignment horizontal="center"/>
      <protection hidden="1"/>
    </xf>
    <xf numFmtId="0" fontId="0" fillId="5" borderId="8" xfId="0" applyFill="1" applyBorder="1" applyAlignment="1" applyProtection="1">
      <alignment horizontal="center"/>
      <protection hidden="1"/>
    </xf>
    <xf numFmtId="0" fontId="0" fillId="5" borderId="9" xfId="0" applyFill="1" applyBorder="1" applyAlignment="1" applyProtection="1">
      <alignment horizontal="center"/>
      <protection hidden="1"/>
    </xf>
    <xf numFmtId="164" fontId="0" fillId="3" borderId="14" xfId="0" applyNumberFormat="1" applyFill="1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right"/>
      <protection hidden="1"/>
    </xf>
    <xf numFmtId="0" fontId="0" fillId="3" borderId="4" xfId="0" applyFill="1" applyBorder="1" applyAlignment="1" applyProtection="1">
      <alignment horizontal="right"/>
      <protection hidden="1"/>
    </xf>
    <xf numFmtId="0" fontId="0" fillId="3" borderId="5" xfId="0" applyFill="1" applyBorder="1" applyProtection="1">
      <protection hidden="1"/>
    </xf>
    <xf numFmtId="0" fontId="0" fillId="3" borderId="6" xfId="0" applyFill="1" applyBorder="1" applyAlignment="1" applyProtection="1">
      <alignment horizontal="right"/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Alignment="1" applyProtection="1">
      <alignment horizontal="right"/>
      <protection hidden="1"/>
    </xf>
    <xf numFmtId="0" fontId="0" fillId="3" borderId="10" xfId="0" applyFill="1" applyBorder="1" applyProtection="1">
      <protection hidden="1"/>
    </xf>
    <xf numFmtId="0" fontId="0" fillId="3" borderId="9" xfId="0" applyFill="1" applyBorder="1" applyProtection="1">
      <protection hidden="1"/>
    </xf>
    <xf numFmtId="0" fontId="3" fillId="4" borderId="4" xfId="0" applyFont="1" applyFill="1" applyBorder="1" applyAlignment="1" applyProtection="1">
      <alignment horizontal="right"/>
      <protection hidden="1"/>
    </xf>
    <xf numFmtId="0" fontId="0" fillId="4" borderId="11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0" fillId="5" borderId="11" xfId="0" applyFill="1" applyBorder="1" applyProtection="1">
      <protection hidden="1"/>
    </xf>
    <xf numFmtId="0" fontId="3" fillId="5" borderId="11" xfId="0" applyFont="1" applyFill="1" applyBorder="1" applyAlignment="1" applyProtection="1">
      <alignment horizontal="right"/>
      <protection hidden="1"/>
    </xf>
    <xf numFmtId="0" fontId="0" fillId="5" borderId="5" xfId="0" applyFill="1" applyBorder="1" applyProtection="1">
      <protection hidden="1"/>
    </xf>
    <xf numFmtId="0" fontId="0" fillId="4" borderId="6" xfId="0" applyFill="1" applyBorder="1" applyAlignment="1" applyProtection="1">
      <alignment horizontal="right"/>
      <protection hidden="1"/>
    </xf>
    <xf numFmtId="0" fontId="0" fillId="4" borderId="7" xfId="0" applyFill="1" applyBorder="1" applyProtection="1">
      <protection hidden="1"/>
    </xf>
    <xf numFmtId="0" fontId="0" fillId="5" borderId="7" xfId="0" applyFill="1" applyBorder="1" applyProtection="1">
      <protection hidden="1"/>
    </xf>
    <xf numFmtId="0" fontId="0" fillId="4" borderId="8" xfId="0" applyFill="1" applyBorder="1" applyAlignment="1" applyProtection="1">
      <alignment horizontal="right"/>
      <protection hidden="1"/>
    </xf>
    <xf numFmtId="0" fontId="0" fillId="5" borderId="9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0" xfId="0" applyFill="1" applyProtection="1">
      <protection hidden="1"/>
    </xf>
    <xf numFmtId="0" fontId="0" fillId="5" borderId="6" xfId="0" applyFill="1" applyBorder="1" applyProtection="1">
      <protection hidden="1"/>
    </xf>
    <xf numFmtId="0" fontId="0" fillId="4" borderId="6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 textRotation="90"/>
      <protection hidden="1"/>
    </xf>
    <xf numFmtId="0" fontId="0" fillId="4" borderId="6" xfId="0" applyFill="1" applyBorder="1" applyAlignment="1" applyProtection="1">
      <alignment horizontal="center" textRotation="90"/>
      <protection hidden="1"/>
    </xf>
    <xf numFmtId="0" fontId="0" fillId="4" borderId="0" xfId="0" applyFill="1" applyAlignment="1" applyProtection="1">
      <alignment horizontal="center" textRotation="90"/>
      <protection hidden="1"/>
    </xf>
    <xf numFmtId="0" fontId="0" fillId="5" borderId="6" xfId="0" applyFill="1" applyBorder="1" applyAlignment="1" applyProtection="1">
      <alignment horizontal="center" textRotation="90"/>
      <protection hidden="1"/>
    </xf>
    <xf numFmtId="0" fontId="0" fillId="5" borderId="7" xfId="0" applyFill="1" applyBorder="1" applyAlignment="1" applyProtection="1">
      <alignment horizontal="center" textRotation="90"/>
      <protection hidden="1"/>
    </xf>
    <xf numFmtId="0" fontId="2" fillId="3" borderId="11" xfId="0" applyFont="1" applyFill="1" applyBorder="1" applyAlignment="1" applyProtection="1">
      <alignment horizontal="right"/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2" fillId="3" borderId="10" xfId="0" applyFont="1" applyFill="1" applyBorder="1" applyAlignment="1" applyProtection="1">
      <alignment horizontal="right"/>
      <protection hidden="1"/>
    </xf>
    <xf numFmtId="0" fontId="7" fillId="6" borderId="0" xfId="0" applyFont="1" applyFill="1" applyAlignment="1" applyProtection="1">
      <alignment horizontal="right"/>
      <protection hidden="1"/>
    </xf>
    <xf numFmtId="0" fontId="5" fillId="6" borderId="0" xfId="0" applyFont="1" applyFill="1" applyAlignment="1" applyProtection="1">
      <alignment horizontal="right"/>
      <protection hidden="1"/>
    </xf>
    <xf numFmtId="0" fontId="5" fillId="6" borderId="0" xfId="0" applyFont="1" applyFill="1" applyProtection="1">
      <protection hidden="1"/>
    </xf>
    <xf numFmtId="1" fontId="0" fillId="4" borderId="23" xfId="0" applyNumberFormat="1" applyFill="1" applyBorder="1" applyAlignment="1" applyProtection="1">
      <alignment horizontal="center"/>
      <protection locked="0"/>
    </xf>
    <xf numFmtId="0" fontId="8" fillId="9" borderId="0" xfId="0" applyFont="1" applyFill="1" applyProtection="1">
      <protection hidden="1"/>
    </xf>
    <xf numFmtId="0" fontId="0" fillId="9" borderId="0" xfId="0" applyFill="1" applyProtection="1">
      <protection hidden="1"/>
    </xf>
    <xf numFmtId="0" fontId="12" fillId="9" borderId="0" xfId="0" applyFont="1" applyFill="1" applyProtection="1">
      <protection hidden="1"/>
    </xf>
    <xf numFmtId="0" fontId="8" fillId="10" borderId="28" xfId="0" applyFont="1" applyFill="1" applyBorder="1" applyProtection="1">
      <protection hidden="1"/>
    </xf>
    <xf numFmtId="0" fontId="0" fillId="10" borderId="29" xfId="0" applyFill="1" applyBorder="1" applyProtection="1">
      <protection hidden="1"/>
    </xf>
    <xf numFmtId="0" fontId="0" fillId="10" borderId="0" xfId="0" applyFill="1" applyProtection="1">
      <protection hidden="1"/>
    </xf>
    <xf numFmtId="0" fontId="8" fillId="10" borderId="30" xfId="0" applyFont="1" applyFill="1" applyBorder="1" applyProtection="1">
      <protection hidden="1"/>
    </xf>
    <xf numFmtId="0" fontId="8" fillId="10" borderId="0" xfId="0" applyFont="1" applyFill="1" applyProtection="1">
      <protection hidden="1"/>
    </xf>
    <xf numFmtId="0" fontId="0" fillId="10" borderId="31" xfId="0" applyFill="1" applyBorder="1" applyProtection="1">
      <protection hidden="1"/>
    </xf>
    <xf numFmtId="0" fontId="0" fillId="10" borderId="30" xfId="0" applyFill="1" applyBorder="1" applyProtection="1">
      <protection hidden="1"/>
    </xf>
    <xf numFmtId="0" fontId="8" fillId="10" borderId="32" xfId="0" applyFont="1" applyFill="1" applyBorder="1" applyAlignment="1" applyProtection="1">
      <alignment horizontal="left"/>
      <protection hidden="1"/>
    </xf>
    <xf numFmtId="0" fontId="8" fillId="10" borderId="27" xfId="0" applyFont="1" applyFill="1" applyBorder="1" applyAlignment="1" applyProtection="1">
      <alignment horizontal="left"/>
      <protection hidden="1"/>
    </xf>
    <xf numFmtId="0" fontId="0" fillId="10" borderId="27" xfId="0" applyFill="1" applyBorder="1" applyProtection="1">
      <protection hidden="1"/>
    </xf>
    <xf numFmtId="165" fontId="15" fillId="9" borderId="27" xfId="0" applyNumberFormat="1" applyFont="1" applyFill="1" applyBorder="1" applyAlignment="1" applyProtection="1">
      <alignment horizontal="center"/>
      <protection hidden="1"/>
    </xf>
    <xf numFmtId="0" fontId="15" fillId="9" borderId="27" xfId="0" applyFont="1" applyFill="1" applyBorder="1" applyProtection="1">
      <protection hidden="1"/>
    </xf>
    <xf numFmtId="0" fontId="8" fillId="10" borderId="33" xfId="0" applyFont="1" applyFill="1" applyBorder="1" applyAlignment="1" applyProtection="1">
      <alignment horizontal="center" vertical="center" textRotation="90" wrapText="1"/>
      <protection hidden="1"/>
    </xf>
    <xf numFmtId="0" fontId="8" fillId="10" borderId="34" xfId="0" applyFont="1" applyFill="1" applyBorder="1" applyAlignment="1" applyProtection="1">
      <alignment horizontal="center" vertical="center" textRotation="90" wrapText="1"/>
      <protection hidden="1"/>
    </xf>
    <xf numFmtId="0" fontId="16" fillId="10" borderId="33" xfId="0" applyFont="1" applyFill="1" applyBorder="1" applyAlignment="1" applyProtection="1">
      <alignment horizontal="center" vertical="center" textRotation="90" wrapText="1"/>
      <protection hidden="1"/>
    </xf>
    <xf numFmtId="0" fontId="8" fillId="10" borderId="35" xfId="0" applyFont="1" applyFill="1" applyBorder="1" applyAlignment="1" applyProtection="1">
      <alignment horizontal="center" vertical="center" textRotation="90" wrapText="1"/>
      <protection hidden="1"/>
    </xf>
    <xf numFmtId="0" fontId="17" fillId="10" borderId="33" xfId="0" applyFont="1" applyFill="1" applyBorder="1" applyAlignment="1" applyProtection="1">
      <alignment horizontal="center" vertical="center" textRotation="90" wrapText="1"/>
      <protection hidden="1"/>
    </xf>
    <xf numFmtId="0" fontId="18" fillId="10" borderId="33" xfId="0" applyFont="1" applyFill="1" applyBorder="1" applyAlignment="1" applyProtection="1">
      <alignment horizontal="center" vertical="center" textRotation="90" wrapText="1"/>
      <protection hidden="1"/>
    </xf>
    <xf numFmtId="0" fontId="18" fillId="10" borderId="34" xfId="0" applyFont="1" applyFill="1" applyBorder="1" applyAlignment="1" applyProtection="1">
      <alignment horizontal="center" vertical="center" textRotation="90" wrapText="1"/>
      <protection hidden="1"/>
    </xf>
    <xf numFmtId="0" fontId="19" fillId="10" borderId="33" xfId="0" applyFont="1" applyFill="1" applyBorder="1" applyAlignment="1" applyProtection="1">
      <alignment horizontal="center" vertical="center" textRotation="90" wrapText="1"/>
      <protection hidden="1"/>
    </xf>
    <xf numFmtId="0" fontId="19" fillId="10" borderId="34" xfId="0" applyFont="1" applyFill="1" applyBorder="1" applyAlignment="1" applyProtection="1">
      <alignment horizontal="center" vertical="center" textRotation="90" wrapText="1"/>
      <protection hidden="1"/>
    </xf>
    <xf numFmtId="0" fontId="0" fillId="9" borderId="0" xfId="0" applyFill="1" applyAlignment="1" applyProtection="1">
      <alignment horizontal="center" vertical="center" wrapText="1"/>
      <protection hidden="1"/>
    </xf>
    <xf numFmtId="1" fontId="0" fillId="9" borderId="30" xfId="1" applyNumberFormat="1" applyFont="1" applyFill="1" applyBorder="1" applyAlignment="1" applyProtection="1">
      <alignment horizontal="center"/>
      <protection hidden="1"/>
    </xf>
    <xf numFmtId="1" fontId="0" fillId="9" borderId="30" xfId="0" applyNumberFormat="1" applyFill="1" applyBorder="1" applyAlignment="1" applyProtection="1">
      <alignment horizontal="center" vertical="center"/>
      <protection hidden="1"/>
    </xf>
    <xf numFmtId="164" fontId="0" fillId="9" borderId="30" xfId="0" applyNumberFormat="1" applyFill="1" applyBorder="1" applyAlignment="1" applyProtection="1">
      <alignment horizontal="center" vertical="center"/>
      <protection hidden="1"/>
    </xf>
    <xf numFmtId="164" fontId="0" fillId="9" borderId="31" xfId="0" applyNumberFormat="1" applyFill="1" applyBorder="1" applyAlignment="1" applyProtection="1">
      <alignment horizontal="center" vertical="center"/>
      <protection hidden="1"/>
    </xf>
    <xf numFmtId="164" fontId="14" fillId="9" borderId="0" xfId="0" applyNumberFormat="1" applyFont="1" applyFill="1" applyAlignment="1" applyProtection="1">
      <alignment horizontal="center" vertical="center"/>
      <protection hidden="1"/>
    </xf>
    <xf numFmtId="1" fontId="0" fillId="9" borderId="0" xfId="0" applyNumberFormat="1" applyFill="1" applyAlignment="1" applyProtection="1">
      <alignment horizontal="center" vertical="center"/>
      <protection hidden="1"/>
    </xf>
    <xf numFmtId="0" fontId="5" fillId="9" borderId="0" xfId="0" applyFont="1" applyFill="1" applyProtection="1">
      <protection hidden="1"/>
    </xf>
    <xf numFmtId="164" fontId="14" fillId="9" borderId="31" xfId="0" applyNumberFormat="1" applyFont="1" applyFill="1" applyBorder="1" applyAlignment="1" applyProtection="1">
      <alignment horizontal="center" vertical="center"/>
      <protection hidden="1"/>
    </xf>
    <xf numFmtId="164" fontId="0" fillId="9" borderId="0" xfId="0" applyNumberFormat="1" applyFill="1" applyAlignment="1" applyProtection="1">
      <alignment horizontal="center" vertical="center"/>
      <protection hidden="1"/>
    </xf>
    <xf numFmtId="164" fontId="0" fillId="9" borderId="39" xfId="0" applyNumberFormat="1" applyFill="1" applyBorder="1" applyAlignment="1" applyProtection="1">
      <alignment horizontal="center" vertical="center"/>
      <protection hidden="1"/>
    </xf>
    <xf numFmtId="0" fontId="9" fillId="4" borderId="23" xfId="0" applyFont="1" applyFill="1" applyBorder="1" applyAlignment="1">
      <alignment horizontal="left"/>
    </xf>
    <xf numFmtId="1" fontId="14" fillId="9" borderId="30" xfId="0" applyNumberFormat="1" applyFont="1" applyFill="1" applyBorder="1" applyAlignment="1" applyProtection="1">
      <alignment horizontal="center" vertical="center"/>
      <protection hidden="1"/>
    </xf>
    <xf numFmtId="0" fontId="14" fillId="9" borderId="0" xfId="0" applyFont="1" applyFill="1" applyAlignment="1" applyProtection="1">
      <alignment horizontal="center" vertical="center"/>
      <protection hidden="1"/>
    </xf>
    <xf numFmtId="0" fontId="20" fillId="9" borderId="27" xfId="0" applyFont="1" applyFill="1" applyBorder="1" applyProtection="1">
      <protection hidden="1"/>
    </xf>
    <xf numFmtId="0" fontId="20" fillId="9" borderId="0" xfId="0" applyFont="1" applyFill="1" applyProtection="1">
      <protection hidden="1"/>
    </xf>
    <xf numFmtId="9" fontId="0" fillId="0" borderId="0" xfId="0" applyNumberFormat="1"/>
    <xf numFmtId="166" fontId="0" fillId="0" borderId="2" xfId="2" applyNumberFormat="1" applyFont="1" applyBorder="1"/>
    <xf numFmtId="1" fontId="0" fillId="0" borderId="1" xfId="0" applyNumberFormat="1" applyBorder="1"/>
    <xf numFmtId="0" fontId="8" fillId="12" borderId="19" xfId="0" applyFont="1" applyFill="1" applyBorder="1" applyAlignment="1">
      <alignment horizontal="center"/>
    </xf>
    <xf numFmtId="0" fontId="8" fillId="12" borderId="41" xfId="0" applyFont="1" applyFill="1" applyBorder="1" applyAlignment="1">
      <alignment horizontal="center"/>
    </xf>
    <xf numFmtId="0" fontId="8" fillId="12" borderId="20" xfId="0" applyFont="1" applyFill="1" applyBorder="1" applyAlignment="1">
      <alignment horizontal="center"/>
    </xf>
    <xf numFmtId="166" fontId="0" fillId="0" borderId="2" xfId="2" applyNumberFormat="1" applyFont="1" applyFill="1" applyBorder="1"/>
    <xf numFmtId="164" fontId="0" fillId="0" borderId="0" xfId="0" applyNumberFormat="1"/>
    <xf numFmtId="164" fontId="6" fillId="0" borderId="0" xfId="0" applyNumberFormat="1" applyFont="1"/>
    <xf numFmtId="9" fontId="0" fillId="0" borderId="0" xfId="1" applyFont="1" applyFill="1"/>
    <xf numFmtId="0" fontId="0" fillId="0" borderId="21" xfId="0" applyBorder="1"/>
    <xf numFmtId="0" fontId="0" fillId="0" borderId="42" xfId="0" applyBorder="1"/>
    <xf numFmtId="0" fontId="0" fillId="0" borderId="22" xfId="0" applyBorder="1"/>
    <xf numFmtId="0" fontId="0" fillId="10" borderId="0" xfId="0" applyFill="1" applyAlignment="1" applyProtection="1">
      <alignment horizontal="left"/>
      <protection hidden="1"/>
    </xf>
    <xf numFmtId="0" fontId="0" fillId="0" borderId="19" xfId="0" applyBorder="1"/>
    <xf numFmtId="0" fontId="0" fillId="0" borderId="41" xfId="0" applyBorder="1"/>
    <xf numFmtId="0" fontId="0" fillId="0" borderId="45" xfId="0" applyBorder="1"/>
    <xf numFmtId="0" fontId="0" fillId="0" borderId="2" xfId="0" applyBorder="1"/>
    <xf numFmtId="0" fontId="0" fillId="0" borderId="46" xfId="0" applyBorder="1"/>
    <xf numFmtId="0" fontId="0" fillId="13" borderId="41" xfId="0" applyFill="1" applyBorder="1"/>
    <xf numFmtId="0" fontId="0" fillId="13" borderId="20" xfId="0" applyFill="1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9" fontId="0" fillId="0" borderId="0" xfId="1" applyFont="1" applyFill="1" applyBorder="1"/>
    <xf numFmtId="9" fontId="0" fillId="0" borderId="18" xfId="1" applyFont="1" applyFill="1" applyBorder="1"/>
    <xf numFmtId="9" fontId="0" fillId="0" borderId="42" xfId="1" applyFont="1" applyFill="1" applyBorder="1"/>
    <xf numFmtId="9" fontId="0" fillId="0" borderId="22" xfId="1" applyFont="1" applyFill="1" applyBorder="1"/>
    <xf numFmtId="9" fontId="0" fillId="0" borderId="19" xfId="1" applyFont="1" applyFill="1" applyBorder="1"/>
    <xf numFmtId="9" fontId="0" fillId="0" borderId="41" xfId="1" applyFont="1" applyFill="1" applyBorder="1"/>
    <xf numFmtId="9" fontId="0" fillId="0" borderId="20" xfId="1" applyFont="1" applyFill="1" applyBorder="1"/>
    <xf numFmtId="9" fontId="0" fillId="0" borderId="1" xfId="1" applyFont="1" applyFill="1" applyBorder="1"/>
    <xf numFmtId="9" fontId="0" fillId="0" borderId="21" xfId="1" applyFont="1" applyFill="1" applyBorder="1"/>
    <xf numFmtId="0" fontId="0" fillId="2" borderId="45" xfId="0" applyFill="1" applyBorder="1"/>
    <xf numFmtId="9" fontId="0" fillId="2" borderId="2" xfId="1" applyFont="1" applyFill="1" applyBorder="1"/>
    <xf numFmtId="9" fontId="0" fillId="2" borderId="46" xfId="1" applyFont="1" applyFill="1" applyBorder="1"/>
    <xf numFmtId="0" fontId="0" fillId="0" borderId="24" xfId="0" applyBorder="1"/>
    <xf numFmtId="0" fontId="7" fillId="4" borderId="23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 applyProtection="1">
      <alignment horizontal="center"/>
      <protection hidden="1"/>
    </xf>
    <xf numFmtId="2" fontId="0" fillId="9" borderId="31" xfId="0" applyNumberFormat="1" applyFill="1" applyBorder="1" applyAlignment="1" applyProtection="1">
      <alignment horizontal="center" vertical="center"/>
      <protection hidden="1"/>
    </xf>
    <xf numFmtId="9" fontId="0" fillId="4" borderId="23" xfId="1" applyFont="1" applyFill="1" applyBorder="1" applyAlignment="1" applyProtection="1">
      <alignment horizontal="center"/>
      <protection locked="0"/>
    </xf>
    <xf numFmtId="0" fontId="21" fillId="9" borderId="0" xfId="0" applyFont="1" applyFill="1" applyAlignment="1" applyProtection="1">
      <alignment horizontal="left"/>
      <protection hidden="1"/>
    </xf>
    <xf numFmtId="49" fontId="10" fillId="9" borderId="0" xfId="0" applyNumberFormat="1" applyFont="1" applyFill="1" applyProtection="1">
      <protection hidden="1"/>
    </xf>
    <xf numFmtId="0" fontId="5" fillId="9" borderId="0" xfId="0" applyFont="1" applyFill="1" applyAlignment="1" applyProtection="1">
      <alignment horizontal="right" vertical="top"/>
      <protection hidden="1"/>
    </xf>
    <xf numFmtId="0" fontId="0" fillId="9" borderId="0" xfId="0" applyFill="1" applyAlignment="1" applyProtection="1">
      <alignment horizontal="center" vertical="center"/>
      <protection hidden="1"/>
    </xf>
    <xf numFmtId="0" fontId="24" fillId="10" borderId="34" xfId="0" applyFont="1" applyFill="1" applyBorder="1" applyAlignment="1" applyProtection="1">
      <alignment horizontal="center" vertical="center" textRotation="90" wrapText="1"/>
      <protection hidden="1"/>
    </xf>
    <xf numFmtId="167" fontId="0" fillId="0" borderId="2" xfId="0" applyNumberFormat="1" applyBorder="1"/>
    <xf numFmtId="168" fontId="0" fillId="0" borderId="2" xfId="0" applyNumberFormat="1" applyBorder="1"/>
    <xf numFmtId="49" fontId="8" fillId="0" borderId="24" xfId="0" applyNumberFormat="1" applyFont="1" applyBorder="1"/>
    <xf numFmtId="49" fontId="8" fillId="0" borderId="25" xfId="0" applyNumberFormat="1" applyFont="1" applyBorder="1"/>
    <xf numFmtId="0" fontId="8" fillId="0" borderId="25" xfId="0" applyFont="1" applyBorder="1"/>
    <xf numFmtId="49" fontId="0" fillId="14" borderId="1" xfId="0" applyNumberFormat="1" applyFill="1" applyBorder="1"/>
    <xf numFmtId="49" fontId="0" fillId="14" borderId="0" xfId="0" applyNumberFormat="1" applyFill="1"/>
    <xf numFmtId="0" fontId="0" fillId="14" borderId="0" xfId="0" applyFill="1"/>
    <xf numFmtId="0" fontId="14" fillId="0" borderId="52" xfId="0" applyFont="1" applyBorder="1"/>
    <xf numFmtId="0" fontId="14" fillId="0" borderId="53" xfId="0" applyFont="1" applyBorder="1"/>
    <xf numFmtId="0" fontId="25" fillId="0" borderId="52" xfId="0" applyFont="1" applyBorder="1"/>
    <xf numFmtId="0" fontId="25" fillId="0" borderId="53" xfId="0" applyFont="1" applyBorder="1"/>
    <xf numFmtId="0" fontId="26" fillId="0" borderId="54" xfId="0" applyFont="1" applyBorder="1"/>
    <xf numFmtId="0" fontId="26" fillId="0" borderId="55" xfId="0" applyFont="1" applyBorder="1"/>
    <xf numFmtId="0" fontId="26" fillId="0" borderId="56" xfId="0" applyFont="1" applyBorder="1"/>
    <xf numFmtId="0" fontId="27" fillId="0" borderId="52" xfId="0" applyFont="1" applyBorder="1"/>
    <xf numFmtId="0" fontId="27" fillId="0" borderId="53" xfId="0" applyFont="1" applyBorder="1"/>
    <xf numFmtId="0" fontId="23" fillId="0" borderId="52" xfId="0" applyFont="1" applyBorder="1"/>
    <xf numFmtId="0" fontId="23" fillId="0" borderId="53" xfId="0" applyFont="1" applyBorder="1"/>
    <xf numFmtId="0" fontId="28" fillId="0" borderId="54" xfId="0" applyFont="1" applyBorder="1"/>
    <xf numFmtId="0" fontId="28" fillId="0" borderId="55" xfId="0" applyFont="1" applyBorder="1"/>
    <xf numFmtId="0" fontId="28" fillId="0" borderId="56" xfId="0" applyFont="1" applyBorder="1"/>
    <xf numFmtId="0" fontId="29" fillId="0" borderId="52" xfId="0" applyFont="1" applyBorder="1"/>
    <xf numFmtId="0" fontId="29" fillId="0" borderId="53" xfId="0" applyFont="1" applyBorder="1"/>
    <xf numFmtId="0" fontId="30" fillId="0" borderId="52" xfId="0" applyFont="1" applyBorder="1"/>
    <xf numFmtId="0" fontId="30" fillId="0" borderId="53" xfId="0" applyFont="1" applyBorder="1"/>
    <xf numFmtId="0" fontId="31" fillId="0" borderId="54" xfId="0" applyFont="1" applyBorder="1"/>
    <xf numFmtId="0" fontId="31" fillId="0" borderId="55" xfId="0" applyFont="1" applyBorder="1"/>
    <xf numFmtId="0" fontId="31" fillId="0" borderId="56" xfId="0" applyFont="1" applyBorder="1"/>
    <xf numFmtId="0" fontId="0" fillId="0" borderId="52" xfId="0" applyBorder="1"/>
    <xf numFmtId="0" fontId="0" fillId="0" borderId="53" xfId="0" applyBorder="1"/>
    <xf numFmtId="0" fontId="32" fillId="0" borderId="52" xfId="0" applyFont="1" applyBorder="1"/>
    <xf numFmtId="0" fontId="32" fillId="0" borderId="53" xfId="0" applyFont="1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6" fillId="0" borderId="57" xfId="0" applyFont="1" applyBorder="1"/>
    <xf numFmtId="0" fontId="26" fillId="0" borderId="58" xfId="0" applyFont="1" applyBorder="1"/>
    <xf numFmtId="0" fontId="26" fillId="0" borderId="59" xfId="0" applyFont="1" applyBorder="1"/>
    <xf numFmtId="0" fontId="30" fillId="0" borderId="57" xfId="0" applyFont="1" applyBorder="1"/>
    <xf numFmtId="0" fontId="30" fillId="0" borderId="58" xfId="0" applyFont="1" applyBorder="1"/>
    <xf numFmtId="0" fontId="30" fillId="0" borderId="59" xfId="0" applyFont="1" applyBorder="1"/>
    <xf numFmtId="0" fontId="8" fillId="0" borderId="26" xfId="0" applyFont="1" applyBorder="1"/>
    <xf numFmtId="0" fontId="0" fillId="14" borderId="18" xfId="0" applyFill="1" applyBorder="1"/>
    <xf numFmtId="0" fontId="14" fillId="0" borderId="60" xfId="0" applyFont="1" applyBorder="1"/>
    <xf numFmtId="0" fontId="25" fillId="0" borderId="60" xfId="0" applyFont="1" applyBorder="1"/>
    <xf numFmtId="0" fontId="27" fillId="0" borderId="60" xfId="0" applyFont="1" applyBorder="1"/>
    <xf numFmtId="0" fontId="23" fillId="0" borderId="60" xfId="0" applyFont="1" applyBorder="1"/>
    <xf numFmtId="0" fontId="29" fillId="0" borderId="60" xfId="0" applyFont="1" applyBorder="1"/>
    <xf numFmtId="0" fontId="30" fillId="0" borderId="60" xfId="0" applyFont="1" applyBorder="1"/>
    <xf numFmtId="0" fontId="0" fillId="0" borderId="60" xfId="0" applyBorder="1"/>
    <xf numFmtId="0" fontId="32" fillId="0" borderId="60" xfId="0" applyFont="1" applyBorder="1"/>
    <xf numFmtId="2" fontId="0" fillId="0" borderId="0" xfId="0" applyNumberFormat="1"/>
    <xf numFmtId="1" fontId="8" fillId="0" borderId="1" xfId="0" applyNumberFormat="1" applyFont="1" applyBorder="1" applyAlignment="1">
      <alignment horizontal="right" vertical="center"/>
    </xf>
    <xf numFmtId="1" fontId="14" fillId="0" borderId="0" xfId="0" applyNumberFormat="1" applyFont="1" applyAlignment="1">
      <alignment horizontal="right" vertical="center"/>
    </xf>
    <xf numFmtId="1" fontId="25" fillId="0" borderId="0" xfId="0" applyNumberFormat="1" applyFont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1" fontId="26" fillId="0" borderId="0" xfId="0" applyNumberFormat="1" applyFont="1" applyAlignment="1">
      <alignment horizontal="right" vertical="center"/>
    </xf>
    <xf numFmtId="1" fontId="27" fillId="0" borderId="0" xfId="0" applyNumberFormat="1" applyFont="1" applyAlignment="1">
      <alignment horizontal="right" vertical="center"/>
    </xf>
    <xf numFmtId="1" fontId="23" fillId="0" borderId="0" xfId="0" applyNumberFormat="1" applyFont="1" applyAlignment="1">
      <alignment horizontal="right" vertical="center"/>
    </xf>
    <xf numFmtId="1" fontId="28" fillId="0" borderId="0" xfId="0" applyNumberFormat="1" applyFont="1" applyAlignment="1">
      <alignment horizontal="right" vertical="center"/>
    </xf>
    <xf numFmtId="1" fontId="29" fillId="0" borderId="0" xfId="0" applyNumberFormat="1" applyFont="1" applyAlignment="1">
      <alignment horizontal="right" vertical="center"/>
    </xf>
    <xf numFmtId="1" fontId="30" fillId="0" borderId="0" xfId="0" applyNumberFormat="1" applyFont="1" applyAlignment="1">
      <alignment horizontal="right" vertical="center"/>
    </xf>
    <xf numFmtId="1" fontId="31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" fontId="32" fillId="0" borderId="0" xfId="0" applyNumberFormat="1" applyFont="1" applyAlignment="1">
      <alignment horizontal="right" vertical="center"/>
    </xf>
    <xf numFmtId="1" fontId="0" fillId="0" borderId="21" xfId="0" applyNumberFormat="1" applyBorder="1" applyAlignment="1">
      <alignment horizontal="right" vertical="center"/>
    </xf>
    <xf numFmtId="1" fontId="0" fillId="0" borderId="22" xfId="0" applyNumberFormat="1" applyBorder="1" applyAlignment="1">
      <alignment horizontal="right" vertical="center"/>
    </xf>
    <xf numFmtId="1" fontId="0" fillId="0" borderId="24" xfId="0" applyNumberFormat="1" applyBorder="1" applyAlignment="1">
      <alignment horizontal="right" vertical="center"/>
    </xf>
    <xf numFmtId="1" fontId="30" fillId="0" borderId="25" xfId="0" applyNumberFormat="1" applyFont="1" applyBorder="1" applyAlignment="1">
      <alignment horizontal="right" vertical="center"/>
    </xf>
    <xf numFmtId="1" fontId="26" fillId="0" borderId="25" xfId="0" applyNumberFormat="1" applyFont="1" applyBorder="1" applyAlignment="1">
      <alignment horizontal="right" vertical="center"/>
    </xf>
    <xf numFmtId="2" fontId="14" fillId="9" borderId="40" xfId="0" applyNumberFormat="1" applyFont="1" applyFill="1" applyBorder="1" applyAlignment="1" applyProtection="1">
      <alignment horizontal="center" vertical="center"/>
      <protection hidden="1"/>
    </xf>
    <xf numFmtId="2" fontId="14" fillId="9" borderId="31" xfId="0" applyNumberFormat="1" applyFont="1" applyFill="1" applyBorder="1" applyAlignment="1" applyProtection="1">
      <alignment horizontal="center" vertical="center"/>
      <protection hidden="1"/>
    </xf>
    <xf numFmtId="2" fontId="0" fillId="9" borderId="61" xfId="0" applyNumberFormat="1" applyFill="1" applyBorder="1" applyAlignment="1" applyProtection="1">
      <alignment horizontal="center" vertical="center"/>
      <protection hidden="1"/>
    </xf>
    <xf numFmtId="164" fontId="0" fillId="9" borderId="61" xfId="0" applyNumberFormat="1" applyFill="1" applyBorder="1" applyAlignment="1" applyProtection="1">
      <alignment horizontal="center" vertical="center"/>
      <protection hidden="1"/>
    </xf>
    <xf numFmtId="1" fontId="14" fillId="9" borderId="28" xfId="0" applyNumberFormat="1" applyFont="1" applyFill="1" applyBorder="1" applyAlignment="1" applyProtection="1">
      <alignment horizontal="center" vertical="center"/>
      <protection hidden="1"/>
    </xf>
    <xf numFmtId="0" fontId="14" fillId="9" borderId="29" xfId="0" applyFont="1" applyFill="1" applyBorder="1" applyAlignment="1" applyProtection="1">
      <alignment horizontal="center" vertical="center"/>
      <protection hidden="1"/>
    </xf>
    <xf numFmtId="1" fontId="0" fillId="9" borderId="32" xfId="0" applyNumberFormat="1" applyFill="1" applyBorder="1" applyAlignment="1" applyProtection="1">
      <alignment horizontal="center" vertical="center"/>
      <protection hidden="1"/>
    </xf>
    <xf numFmtId="0" fontId="0" fillId="9" borderId="27" xfId="0" applyFill="1" applyBorder="1" applyAlignment="1" applyProtection="1">
      <alignment horizontal="center" vertical="center"/>
      <protection hidden="1"/>
    </xf>
    <xf numFmtId="0" fontId="0" fillId="11" borderId="29" xfId="0" applyFill="1" applyBorder="1" applyAlignment="1" applyProtection="1">
      <alignment horizontal="center" vertical="center"/>
      <protection hidden="1"/>
    </xf>
    <xf numFmtId="164" fontId="0" fillId="9" borderId="28" xfId="0" applyNumberFormat="1" applyFill="1" applyBorder="1" applyAlignment="1" applyProtection="1">
      <alignment horizontal="center" vertical="center"/>
      <protection hidden="1"/>
    </xf>
    <xf numFmtId="164" fontId="0" fillId="9" borderId="40" xfId="0" applyNumberFormat="1" applyFill="1" applyBorder="1" applyAlignment="1" applyProtection="1">
      <alignment horizontal="center" vertical="center"/>
      <protection hidden="1"/>
    </xf>
    <xf numFmtId="164" fontId="0" fillId="9" borderId="32" xfId="0" applyNumberFormat="1" applyFill="1" applyBorder="1" applyAlignment="1" applyProtection="1">
      <alignment horizontal="center" vertical="center"/>
      <protection hidden="1"/>
    </xf>
    <xf numFmtId="164" fontId="14" fillId="9" borderId="40" xfId="0" applyNumberFormat="1" applyFont="1" applyFill="1" applyBorder="1" applyAlignment="1" applyProtection="1">
      <alignment horizontal="center" vertical="center"/>
      <protection hidden="1"/>
    </xf>
    <xf numFmtId="1" fontId="0" fillId="9" borderId="32" xfId="1" applyNumberFormat="1" applyFont="1" applyFill="1" applyBorder="1" applyAlignment="1" applyProtection="1">
      <alignment horizontal="center"/>
      <protection hidden="1"/>
    </xf>
    <xf numFmtId="0" fontId="0" fillId="9" borderId="29" xfId="0" applyFill="1" applyBorder="1" applyAlignment="1" applyProtection="1">
      <alignment horizontal="center" vertical="center"/>
      <protection hidden="1"/>
    </xf>
    <xf numFmtId="0" fontId="5" fillId="9" borderId="0" xfId="0" applyFont="1" applyFill="1" applyAlignment="1" applyProtection="1">
      <alignment vertical="top"/>
      <protection hidden="1"/>
    </xf>
    <xf numFmtId="0" fontId="35" fillId="10" borderId="0" xfId="0" applyFont="1" applyFill="1" applyProtection="1">
      <protection hidden="1"/>
    </xf>
    <xf numFmtId="1" fontId="14" fillId="9" borderId="30" xfId="1" applyNumberFormat="1" applyFont="1" applyFill="1" applyBorder="1" applyAlignment="1" applyProtection="1">
      <alignment horizontal="center"/>
      <protection hidden="1"/>
    </xf>
    <xf numFmtId="1" fontId="14" fillId="9" borderId="28" xfId="1" applyNumberFormat="1" applyFont="1" applyFill="1" applyBorder="1" applyAlignment="1" applyProtection="1">
      <alignment horizontal="center"/>
      <protection hidden="1"/>
    </xf>
    <xf numFmtId="164" fontId="14" fillId="9" borderId="29" xfId="0" applyNumberFormat="1" applyFont="1" applyFill="1" applyBorder="1" applyAlignment="1" applyProtection="1">
      <alignment horizontal="center" vertical="center"/>
      <protection hidden="1"/>
    </xf>
    <xf numFmtId="1" fontId="0" fillId="11" borderId="29" xfId="0" applyNumberFormat="1" applyFill="1" applyBorder="1" applyAlignment="1" applyProtection="1">
      <alignment horizontal="center" vertical="center"/>
      <protection hidden="1"/>
    </xf>
    <xf numFmtId="2" fontId="0" fillId="11" borderId="29" xfId="0" applyNumberFormat="1" applyFill="1" applyBorder="1" applyAlignment="1" applyProtection="1">
      <alignment horizontal="center" vertical="center"/>
      <protection hidden="1"/>
    </xf>
    <xf numFmtId="164" fontId="0" fillId="9" borderId="27" xfId="0" applyNumberFormat="1" applyFill="1" applyBorder="1" applyAlignment="1" applyProtection="1">
      <alignment horizontal="center" vertical="center"/>
      <protection hidden="1"/>
    </xf>
    <xf numFmtId="164" fontId="14" fillId="9" borderId="27" xfId="0" applyNumberFormat="1" applyFont="1" applyFill="1" applyBorder="1" applyAlignment="1" applyProtection="1">
      <alignment horizontal="center" vertical="center"/>
      <protection hidden="1"/>
    </xf>
    <xf numFmtId="0" fontId="0" fillId="9" borderId="62" xfId="0" applyFill="1" applyBorder="1" applyProtection="1">
      <protection hidden="1"/>
    </xf>
    <xf numFmtId="0" fontId="5" fillId="9" borderId="62" xfId="0" applyFont="1" applyFill="1" applyBorder="1" applyAlignment="1" applyProtection="1">
      <alignment horizontal="right"/>
      <protection hidden="1"/>
    </xf>
    <xf numFmtId="1" fontId="14" fillId="9" borderId="0" xfId="0" applyNumberFormat="1" applyFont="1" applyFill="1" applyAlignment="1" applyProtection="1">
      <alignment horizontal="center" vertical="center"/>
      <protection hidden="1"/>
    </xf>
    <xf numFmtId="1" fontId="14" fillId="9" borderId="27" xfId="0" applyNumberFormat="1" applyFont="1" applyFill="1" applyBorder="1" applyAlignment="1" applyProtection="1">
      <alignment horizontal="center" vertical="center"/>
      <protection hidden="1"/>
    </xf>
    <xf numFmtId="0" fontId="14" fillId="9" borderId="27" xfId="0" applyFont="1" applyFill="1" applyBorder="1" applyAlignment="1" applyProtection="1">
      <alignment horizontal="center" vertical="center"/>
      <protection hidden="1"/>
    </xf>
    <xf numFmtId="2" fontId="0" fillId="9" borderId="40" xfId="0" applyNumberFormat="1" applyFill="1" applyBorder="1" applyAlignment="1" applyProtection="1">
      <alignment horizontal="center" vertical="center"/>
      <protection hidden="1"/>
    </xf>
    <xf numFmtId="1" fontId="0" fillId="9" borderId="63" xfId="0" applyNumberFormat="1" applyFill="1" applyBorder="1" applyAlignment="1" applyProtection="1">
      <alignment horizontal="center" vertical="center"/>
      <protection hidden="1"/>
    </xf>
    <xf numFmtId="0" fontId="0" fillId="9" borderId="64" xfId="0" applyFill="1" applyBorder="1" applyAlignment="1" applyProtection="1">
      <alignment horizontal="center" vertical="center"/>
      <protection hidden="1"/>
    </xf>
    <xf numFmtId="2" fontId="0" fillId="9" borderId="65" xfId="0" applyNumberFormat="1" applyFill="1" applyBorder="1" applyAlignment="1" applyProtection="1">
      <alignment horizontal="center" vertical="center"/>
      <protection hidden="1"/>
    </xf>
    <xf numFmtId="1" fontId="0" fillId="9" borderId="64" xfId="0" applyNumberFormat="1" applyFill="1" applyBorder="1" applyAlignment="1" applyProtection="1">
      <alignment horizontal="center" vertical="center"/>
      <protection hidden="1"/>
    </xf>
    <xf numFmtId="164" fontId="0" fillId="9" borderId="65" xfId="0" applyNumberFormat="1" applyFill="1" applyBorder="1" applyAlignment="1" applyProtection="1">
      <alignment horizontal="center" vertical="center"/>
      <protection hidden="1"/>
    </xf>
    <xf numFmtId="164" fontId="14" fillId="9" borderId="64" xfId="0" applyNumberFormat="1" applyFont="1" applyFill="1" applyBorder="1" applyAlignment="1" applyProtection="1">
      <alignment horizontal="center" vertical="center"/>
      <protection hidden="1"/>
    </xf>
    <xf numFmtId="2" fontId="0" fillId="9" borderId="0" xfId="0" applyNumberFormat="1" applyFill="1" applyAlignment="1" applyProtection="1">
      <alignment horizontal="center" vertical="center"/>
      <protection hidden="1"/>
    </xf>
    <xf numFmtId="0" fontId="0" fillId="16" borderId="0" xfId="0" applyFill="1"/>
    <xf numFmtId="0" fontId="0" fillId="4" borderId="0" xfId="0" applyFill="1"/>
    <xf numFmtId="0" fontId="0" fillId="4" borderId="24" xfId="0" applyFill="1" applyBorder="1"/>
    <xf numFmtId="0" fontId="0" fillId="4" borderId="23" xfId="0" applyFill="1" applyBorder="1"/>
    <xf numFmtId="0" fontId="0" fillId="4" borderId="1" xfId="0" applyFill="1" applyBorder="1"/>
    <xf numFmtId="167" fontId="0" fillId="4" borderId="2" xfId="0" applyNumberFormat="1" applyFill="1" applyBorder="1"/>
    <xf numFmtId="168" fontId="0" fillId="4" borderId="2" xfId="0" applyNumberFormat="1" applyFill="1" applyBorder="1"/>
    <xf numFmtId="0" fontId="0" fillId="4" borderId="2" xfId="0" applyFill="1" applyBorder="1"/>
    <xf numFmtId="0" fontId="0" fillId="4" borderId="21" xfId="0" applyFill="1" applyBorder="1"/>
    <xf numFmtId="0" fontId="0" fillId="4" borderId="46" xfId="0" applyFill="1" applyBorder="1"/>
    <xf numFmtId="49" fontId="0" fillId="0" borderId="0" xfId="0" applyNumberFormat="1"/>
    <xf numFmtId="0" fontId="16" fillId="10" borderId="66" xfId="0" applyFont="1" applyFill="1" applyBorder="1" applyAlignment="1" applyProtection="1">
      <alignment vertical="center" wrapText="1"/>
      <protection hidden="1"/>
    </xf>
    <xf numFmtId="0" fontId="0" fillId="14" borderId="19" xfId="0" applyFill="1" applyBorder="1"/>
    <xf numFmtId="0" fontId="0" fillId="14" borderId="41" xfId="0" applyFill="1" applyBorder="1"/>
    <xf numFmtId="1" fontId="0" fillId="14" borderId="41" xfId="0" applyNumberFormat="1" applyFill="1" applyBorder="1"/>
    <xf numFmtId="0" fontId="0" fillId="14" borderId="1" xfId="0" applyFill="1" applyBorder="1"/>
    <xf numFmtId="9" fontId="0" fillId="4" borderId="23" xfId="1" applyFont="1" applyFill="1" applyBorder="1" applyAlignment="1" applyProtection="1">
      <alignment horizontal="center"/>
      <protection hidden="1"/>
    </xf>
    <xf numFmtId="164" fontId="0" fillId="9" borderId="29" xfId="0" applyNumberFormat="1" applyFill="1" applyBorder="1" applyAlignment="1" applyProtection="1">
      <alignment horizontal="center" vertical="center"/>
      <protection hidden="1"/>
    </xf>
    <xf numFmtId="1" fontId="0" fillId="9" borderId="28" xfId="0" applyNumberFormat="1" applyFill="1" applyBorder="1" applyAlignment="1" applyProtection="1">
      <alignment horizontal="center" vertical="center"/>
      <protection hidden="1"/>
    </xf>
    <xf numFmtId="164" fontId="14" fillId="9" borderId="28" xfId="0" applyNumberFormat="1" applyFont="1" applyFill="1" applyBorder="1" applyAlignment="1" applyProtection="1">
      <alignment horizontal="center" vertical="center"/>
      <protection hidden="1"/>
    </xf>
    <xf numFmtId="164" fontId="14" fillId="9" borderId="30" xfId="0" applyNumberFormat="1" applyFont="1" applyFill="1" applyBorder="1" applyAlignment="1" applyProtection="1">
      <alignment horizontal="center" vertical="center"/>
      <protection hidden="1"/>
    </xf>
    <xf numFmtId="1" fontId="0" fillId="9" borderId="27" xfId="0" applyNumberFormat="1" applyFill="1" applyBorder="1" applyAlignment="1" applyProtection="1">
      <alignment horizontal="center" vertical="center"/>
      <protection hidden="1"/>
    </xf>
    <xf numFmtId="1" fontId="0" fillId="9" borderId="63" xfId="1" applyNumberFormat="1" applyFont="1" applyFill="1" applyBorder="1" applyAlignment="1" applyProtection="1">
      <alignment horizontal="center"/>
      <protection hidden="1"/>
    </xf>
    <xf numFmtId="1" fontId="0" fillId="9" borderId="65" xfId="1" applyNumberFormat="1" applyFont="1" applyFill="1" applyBorder="1" applyAlignment="1" applyProtection="1">
      <alignment horizontal="center"/>
      <protection hidden="1"/>
    </xf>
    <xf numFmtId="0" fontId="7" fillId="10" borderId="41" xfId="0" applyFont="1" applyFill="1" applyBorder="1" applyAlignment="1" applyProtection="1">
      <alignment horizontal="right" vertical="top"/>
      <protection hidden="1"/>
    </xf>
    <xf numFmtId="0" fontId="7" fillId="10" borderId="0" xfId="0" applyFont="1" applyFill="1" applyAlignment="1" applyProtection="1">
      <alignment horizontal="right" vertical="top"/>
      <protection hidden="1"/>
    </xf>
    <xf numFmtId="1" fontId="0" fillId="9" borderId="30" xfId="1" applyNumberFormat="1" applyFont="1" applyFill="1" applyBorder="1" applyAlignment="1" applyProtection="1">
      <alignment horizontal="center"/>
      <protection hidden="1"/>
    </xf>
    <xf numFmtId="1" fontId="0" fillId="9" borderId="31" xfId="1" applyNumberFormat="1" applyFont="1" applyFill="1" applyBorder="1" applyAlignment="1" applyProtection="1">
      <alignment horizontal="center"/>
      <protection hidden="1"/>
    </xf>
    <xf numFmtId="1" fontId="14" fillId="9" borderId="30" xfId="1" applyNumberFormat="1" applyFont="1" applyFill="1" applyBorder="1" applyAlignment="1" applyProtection="1">
      <alignment horizontal="center"/>
      <protection hidden="1"/>
    </xf>
    <xf numFmtId="1" fontId="14" fillId="9" borderId="31" xfId="1" applyNumberFormat="1" applyFont="1" applyFill="1" applyBorder="1" applyAlignment="1" applyProtection="1">
      <alignment horizontal="center"/>
      <protection hidden="1"/>
    </xf>
    <xf numFmtId="0" fontId="8" fillId="10" borderId="36" xfId="0" applyFont="1" applyFill="1" applyBorder="1" applyAlignment="1" applyProtection="1">
      <alignment horizontal="center" vertical="center" textRotation="90" wrapText="1"/>
      <protection hidden="1"/>
    </xf>
    <xf numFmtId="0" fontId="8" fillId="10" borderId="38" xfId="0" applyFont="1" applyFill="1" applyBorder="1" applyAlignment="1" applyProtection="1">
      <alignment horizontal="center" vertical="center" textRotation="90" wrapText="1"/>
      <protection hidden="1"/>
    </xf>
    <xf numFmtId="1" fontId="0" fillId="9" borderId="28" xfId="1" applyNumberFormat="1" applyFont="1" applyFill="1" applyBorder="1" applyAlignment="1" applyProtection="1">
      <alignment horizontal="center"/>
      <protection hidden="1"/>
    </xf>
    <xf numFmtId="1" fontId="0" fillId="9" borderId="40" xfId="1" applyNumberFormat="1" applyFont="1" applyFill="1" applyBorder="1" applyAlignment="1" applyProtection="1">
      <alignment horizontal="center"/>
      <protection hidden="1"/>
    </xf>
    <xf numFmtId="0" fontId="22" fillId="10" borderId="49" xfId="0" applyFont="1" applyFill="1" applyBorder="1" applyAlignment="1" applyProtection="1">
      <alignment horizontal="center"/>
      <protection hidden="1"/>
    </xf>
    <xf numFmtId="0" fontId="22" fillId="10" borderId="50" xfId="0" applyFont="1" applyFill="1" applyBorder="1" applyAlignment="1" applyProtection="1">
      <alignment horizontal="center"/>
      <protection hidden="1"/>
    </xf>
    <xf numFmtId="0" fontId="22" fillId="10" borderId="51" xfId="0" applyFont="1" applyFill="1" applyBorder="1" applyAlignment="1" applyProtection="1">
      <alignment horizontal="center"/>
      <protection hidden="1"/>
    </xf>
    <xf numFmtId="0" fontId="8" fillId="10" borderId="36" xfId="0" applyFont="1" applyFill="1" applyBorder="1" applyAlignment="1" applyProtection="1">
      <alignment horizontal="left" vertical="center"/>
      <protection hidden="1"/>
    </xf>
    <xf numFmtId="0" fontId="8" fillId="10" borderId="37" xfId="0" applyFont="1" applyFill="1" applyBorder="1" applyAlignment="1" applyProtection="1">
      <alignment horizontal="left" vertical="center"/>
      <protection hidden="1"/>
    </xf>
    <xf numFmtId="0" fontId="8" fillId="10" borderId="38" xfId="0" applyFont="1" applyFill="1" applyBorder="1" applyAlignment="1" applyProtection="1">
      <alignment horizontal="left" vertical="center"/>
      <protection hidden="1"/>
    </xf>
    <xf numFmtId="0" fontId="11" fillId="15" borderId="24" xfId="0" applyFont="1" applyFill="1" applyBorder="1" applyAlignment="1" applyProtection="1">
      <alignment horizontal="center"/>
      <protection hidden="1"/>
    </xf>
    <xf numFmtId="0" fontId="11" fillId="15" borderId="25" xfId="0" applyFont="1" applyFill="1" applyBorder="1" applyAlignment="1" applyProtection="1">
      <alignment horizontal="center"/>
      <protection hidden="1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7" fillId="10" borderId="43" xfId="0" applyFont="1" applyFill="1" applyBorder="1" applyAlignment="1" applyProtection="1">
      <alignment horizontal="center" vertical="top"/>
      <protection hidden="1"/>
    </xf>
    <xf numFmtId="0" fontId="7" fillId="10" borderId="31" xfId="0" applyFont="1" applyFill="1" applyBorder="1" applyAlignment="1" applyProtection="1">
      <alignment horizontal="center" vertical="top"/>
      <protection hidden="1"/>
    </xf>
    <xf numFmtId="0" fontId="7" fillId="10" borderId="41" xfId="0" applyFont="1" applyFill="1" applyBorder="1" applyAlignment="1" applyProtection="1">
      <alignment horizontal="center" vertical="top"/>
      <protection hidden="1"/>
    </xf>
    <xf numFmtId="0" fontId="7" fillId="10" borderId="0" xfId="0" applyFont="1" applyFill="1" applyAlignment="1" applyProtection="1">
      <alignment horizontal="center" vertical="top"/>
      <protection hidden="1"/>
    </xf>
    <xf numFmtId="0" fontId="0" fillId="9" borderId="1" xfId="0" applyFill="1" applyBorder="1" applyAlignment="1" applyProtection="1">
      <alignment horizontal="center"/>
      <protection hidden="1"/>
    </xf>
    <xf numFmtId="0" fontId="0" fillId="9" borderId="0" xfId="0" applyFill="1" applyAlignment="1" applyProtection="1">
      <alignment horizontal="center"/>
      <protection hidden="1"/>
    </xf>
    <xf numFmtId="0" fontId="21" fillId="9" borderId="0" xfId="0" applyFont="1" applyFill="1" applyAlignment="1" applyProtection="1">
      <alignment horizontal="center"/>
      <protection hidden="1"/>
    </xf>
    <xf numFmtId="0" fontId="11" fillId="15" borderId="47" xfId="0" applyFont="1" applyFill="1" applyBorder="1" applyAlignment="1" applyProtection="1">
      <alignment horizontal="center"/>
      <protection hidden="1"/>
    </xf>
    <xf numFmtId="0" fontId="11" fillId="15" borderId="48" xfId="0" applyFont="1" applyFill="1" applyBorder="1" applyAlignment="1" applyProtection="1">
      <alignment horizontal="center"/>
      <protection hidden="1"/>
    </xf>
    <xf numFmtId="0" fontId="13" fillId="4" borderId="1" xfId="0" applyFont="1" applyFill="1" applyBorder="1" applyAlignment="1" applyProtection="1">
      <alignment horizontal="center" vertical="center"/>
      <protection hidden="1"/>
    </xf>
    <xf numFmtId="0" fontId="13" fillId="4" borderId="18" xfId="0" applyFont="1" applyFill="1" applyBorder="1" applyAlignment="1" applyProtection="1">
      <alignment horizontal="center" vertical="center"/>
      <protection hidden="1"/>
    </xf>
    <xf numFmtId="0" fontId="13" fillId="4" borderId="21" xfId="0" applyFont="1" applyFill="1" applyBorder="1" applyAlignment="1" applyProtection="1">
      <alignment horizontal="center" vertical="center"/>
      <protection hidden="1"/>
    </xf>
    <xf numFmtId="0" fontId="13" fillId="4" borderId="22" xfId="0" applyFont="1" applyFill="1" applyBorder="1" applyAlignment="1" applyProtection="1">
      <alignment horizontal="center" vertical="center"/>
      <protection hidden="1"/>
    </xf>
    <xf numFmtId="0" fontId="0" fillId="14" borderId="24" xfId="0" applyFill="1" applyBorder="1" applyAlignment="1" applyProtection="1">
      <alignment horizontal="left"/>
      <protection hidden="1"/>
    </xf>
    <xf numFmtId="0" fontId="0" fillId="14" borderId="25" xfId="0" applyFill="1" applyBorder="1" applyAlignment="1" applyProtection="1">
      <alignment horizontal="left"/>
      <protection hidden="1"/>
    </xf>
    <xf numFmtId="0" fontId="0" fillId="14" borderId="44" xfId="0" applyFill="1" applyBorder="1" applyAlignment="1" applyProtection="1">
      <alignment horizontal="left"/>
      <protection hidden="1"/>
    </xf>
    <xf numFmtId="0" fontId="11" fillId="15" borderId="44" xfId="0" applyFont="1" applyFill="1" applyBorder="1" applyAlignment="1" applyProtection="1">
      <alignment horizontal="center"/>
      <protection hidden="1"/>
    </xf>
    <xf numFmtId="0" fontId="0" fillId="0" borderId="1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1" xfId="0" applyBorder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49" fontId="8" fillId="0" borderId="19" xfId="0" applyNumberFormat="1" applyFont="1" applyBorder="1" applyAlignment="1">
      <alignment horizontal="center"/>
    </xf>
    <xf numFmtId="49" fontId="8" fillId="0" borderId="41" xfId="0" applyNumberFormat="1" applyFont="1" applyBorder="1" applyAlignment="1">
      <alignment horizontal="center"/>
    </xf>
    <xf numFmtId="49" fontId="8" fillId="0" borderId="20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8" xfId="0" applyFill="1" applyBorder="1" applyAlignment="1">
      <alignment horizontal="center"/>
    </xf>
    <xf numFmtId="0" fontId="0" fillId="4" borderId="25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 textRotation="90"/>
      <protection hidden="1"/>
    </xf>
    <xf numFmtId="0" fontId="0" fillId="3" borderId="14" xfId="0" applyFill="1" applyBorder="1" applyAlignment="1" applyProtection="1">
      <alignment horizontal="center" textRotation="90"/>
      <protection hidden="1"/>
    </xf>
    <xf numFmtId="0" fontId="0" fillId="3" borderId="15" xfId="0" applyFill="1" applyBorder="1" applyAlignment="1" applyProtection="1">
      <alignment horizontal="right"/>
      <protection hidden="1"/>
    </xf>
    <xf numFmtId="0" fontId="0" fillId="3" borderId="16" xfId="0" applyFill="1" applyBorder="1" applyAlignment="1" applyProtection="1">
      <alignment horizontal="right"/>
      <protection hidden="1"/>
    </xf>
    <xf numFmtId="0" fontId="0" fillId="3" borderId="4" xfId="0" applyFill="1" applyBorder="1" applyAlignment="1" applyProtection="1">
      <alignment textRotation="90"/>
      <protection hidden="1"/>
    </xf>
    <xf numFmtId="0" fontId="0" fillId="3" borderId="6" xfId="0" applyFill="1" applyBorder="1" applyAlignment="1" applyProtection="1">
      <alignment textRotation="90"/>
      <protection hidden="1"/>
    </xf>
    <xf numFmtId="0" fontId="0" fillId="3" borderId="8" xfId="0" applyFill="1" applyBorder="1" applyAlignment="1" applyProtection="1">
      <alignment textRotation="90"/>
      <protection hidden="1"/>
    </xf>
    <xf numFmtId="0" fontId="4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5" borderId="6" xfId="0" applyFill="1" applyBorder="1" applyAlignment="1" applyProtection="1">
      <alignment horizontal="right"/>
      <protection hidden="1"/>
    </xf>
    <xf numFmtId="0" fontId="0" fillId="5" borderId="0" xfId="0" applyFill="1" applyAlignment="1" applyProtection="1">
      <alignment horizontal="right"/>
      <protection hidden="1"/>
    </xf>
    <xf numFmtId="0" fontId="0" fillId="5" borderId="10" xfId="0" applyFill="1" applyBorder="1" applyAlignment="1" applyProtection="1">
      <alignment horizontal="right"/>
      <protection hidden="1"/>
    </xf>
    <xf numFmtId="0" fontId="0" fillId="4" borderId="6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0" fontId="0" fillId="4" borderId="7" xfId="0" applyFill="1" applyBorder="1" applyAlignment="1" applyProtection="1">
      <alignment horizontal="center"/>
      <protection hidden="1"/>
    </xf>
    <xf numFmtId="169" fontId="0" fillId="0" borderId="0" xfId="0" applyNumberFormat="1"/>
    <xf numFmtId="169" fontId="7" fillId="15" borderId="23" xfId="0" applyNumberFormat="1" applyFont="1" applyFill="1" applyBorder="1" applyAlignment="1" applyProtection="1">
      <alignment horizontal="center"/>
      <protection hidden="1"/>
    </xf>
  </cellXfs>
  <cellStyles count="3">
    <cellStyle name="Komma" xfId="2" builtinId="3"/>
    <cellStyle name="Procent" xfId="1" builtinId="5"/>
    <cellStyle name="Standaard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  <color rgb="FFDAC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microsoft.com/office/2006/relationships/vbaProject" Target="vbaProject.bin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33129</xdr:colOff>
          <xdr:row>10</xdr:row>
          <xdr:rowOff>33130</xdr:rowOff>
        </xdr:from>
        <xdr:to>
          <xdr:col>12</xdr:col>
          <xdr:colOff>438977</xdr:colOff>
          <xdr:row>13</xdr:row>
          <xdr:rowOff>42655</xdr:rowOff>
        </xdr:to>
        <xdr:grpSp>
          <xdr:nvGrpSpPr>
            <xdr:cNvPr id="6" name="Groe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5467982" y="1971748"/>
              <a:ext cx="921319" cy="581025"/>
              <a:chOff x="9363047" y="609646"/>
              <a:chExt cx="1033790" cy="476249"/>
            </a:xfrm>
          </xdr:grpSpPr>
          <xdr:sp macro="" textlink="">
            <xdr:nvSpPr>
              <xdr:cNvPr id="8196" name="rbtnOneSI" hidden="1">
                <a:extLst>
                  <a:ext uri="{63B3BB69-23CF-44E3-9099-C40C66FF867C}">
                    <a14:compatExt spid="_x0000_s8196"/>
                  </a:ext>
                  <a:ext uri="{FF2B5EF4-FFF2-40B4-BE49-F238E27FC236}">
                    <a16:creationId xmlns:a16="http://schemas.microsoft.com/office/drawing/2014/main" id="{00000000-0008-0000-0000-000004200000}"/>
                  </a:ext>
                </a:extLst>
              </xdr:cNvPr>
              <xdr:cNvSpPr/>
            </xdr:nvSpPr>
            <xdr:spPr bwMode="auto">
              <a:xfrm>
                <a:off x="9363127" y="609646"/>
                <a:ext cx="90718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7" name="rbtnOneImperial" hidden="1">
                <a:extLst>
                  <a:ext uri="{63B3BB69-23CF-44E3-9099-C40C66FF867C}">
                    <a14:compatExt spid="_x0000_s8197"/>
                  </a:ext>
                  <a:ext uri="{FF2B5EF4-FFF2-40B4-BE49-F238E27FC236}">
                    <a16:creationId xmlns:a16="http://schemas.microsoft.com/office/drawing/2014/main" id="{00000000-0008-0000-0000-000005200000}"/>
                  </a:ext>
                </a:extLst>
              </xdr:cNvPr>
              <xdr:cNvSpPr/>
            </xdr:nvSpPr>
            <xdr:spPr bwMode="auto">
              <a:xfrm>
                <a:off x="9363047" y="828720"/>
                <a:ext cx="103379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180975</xdr:rowOff>
        </xdr:from>
        <xdr:to>
          <xdr:col>4</xdr:col>
          <xdr:colOff>342900</xdr:colOff>
          <xdr:row>5</xdr:row>
          <xdr:rowOff>19050</xdr:rowOff>
        </xdr:to>
        <xdr:sp macro="" textlink="">
          <xdr:nvSpPr>
            <xdr:cNvPr id="8200" name="CommandButton1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83581</xdr:colOff>
      <xdr:row>1</xdr:row>
      <xdr:rowOff>25968</xdr:rowOff>
    </xdr:from>
    <xdr:to>
      <xdr:col>13</xdr:col>
      <xdr:colOff>233</xdr:colOff>
      <xdr:row>3</xdr:row>
      <xdr:rowOff>74710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04172" y="216468"/>
          <a:ext cx="891882" cy="5596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171450</xdr:colOff>
      <xdr:row>27</xdr:row>
      <xdr:rowOff>161925</xdr:rowOff>
    </xdr:from>
    <xdr:to>
      <xdr:col>86</xdr:col>
      <xdr:colOff>449580</xdr:colOff>
      <xdr:row>34</xdr:row>
      <xdr:rowOff>62865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04600" y="5876925"/>
          <a:ext cx="4583430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91</xdr:col>
      <xdr:colOff>0</xdr:colOff>
      <xdr:row>123</xdr:row>
      <xdr:rowOff>0</xdr:rowOff>
    </xdr:from>
    <xdr:ext cx="5111271" cy="7167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kstvak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49227441" y="23431500"/>
              <a:ext cx="5111271" cy="7167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BE" sz="2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lang="nl-BE" sz="2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𝑝</m:t>
                    </m:r>
                    <m:r>
                      <a:rPr lang="nl-BE" sz="2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nl-BE" sz="2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p>
                      <m:sSupPr>
                        <m:ctrlP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𝑞</m:t>
                        </m:r>
                      </m:e>
                      <m:sup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sup>
                    </m:sSup>
                    <m:r>
                      <a:rPr lang="nl-BE" sz="2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f>
                      <m:fPr>
                        <m:ctrlP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nl-BE" sz="2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l-BE" sz="2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nl-BE" sz="2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−144</m:t>
                            </m:r>
                          </m:e>
                        </m:d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num>
                      <m:den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1000</m:t>
                        </m:r>
                      </m:den>
                    </m:f>
                    <m:r>
                      <a:rPr lang="nl-BE" sz="2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nl-BE" sz="2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p>
                      <m:sSupPr>
                        <m:ctrlP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𝑞</m:t>
                        </m:r>
                      </m:e>
                      <m:sup>
                        <m:r>
                          <a:rPr lang="nl-BE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nl-BE" sz="2400"/>
            </a:p>
          </xdr:txBody>
        </xdr:sp>
      </mc:Choice>
      <mc:Fallback xmlns="">
        <xdr:sp macro="" textlink="">
          <xdr:nvSpPr>
            <xdr:cNvPr id="4" name="Tekstvak 3"/>
            <xdr:cNvSpPr txBox="1"/>
          </xdr:nvSpPr>
          <xdr:spPr>
            <a:xfrm>
              <a:off x="49227441" y="23431500"/>
              <a:ext cx="5111271" cy="7167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nl-BE" sz="2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nl-BE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𝑝= 𝑘_1∗𝑞^𝑛∗((𝐿−144)∗𝑡)/1000+𝑘_2∗𝑞^2</a:t>
              </a:r>
              <a:endParaRPr lang="nl-BE" sz="24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119</xdr:col>
          <xdr:colOff>33129</xdr:colOff>
          <xdr:row>10</xdr:row>
          <xdr:rowOff>33130</xdr:rowOff>
        </xdr:from>
        <xdr:to>
          <xdr:col>120</xdr:col>
          <xdr:colOff>438977</xdr:colOff>
          <xdr:row>13</xdr:row>
          <xdr:rowOff>42655</xdr:rowOff>
        </xdr:to>
        <xdr:grpSp>
          <xdr:nvGrpSpPr>
            <xdr:cNvPr id="5" name="Groep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79429499" y="2231207"/>
              <a:ext cx="1019478" cy="595679"/>
              <a:chOff x="9363136" y="609620"/>
              <a:chExt cx="1033791" cy="476249"/>
            </a:xfrm>
          </xdr:grpSpPr>
          <xdr:sp macro="" textlink="">
            <xdr:nvSpPr>
              <xdr:cNvPr id="15362" name="OptionButton1" hidden="1">
                <a:extLst>
                  <a:ext uri="{63B3BB69-23CF-44E3-9099-C40C66FF867C}">
                    <a14:compatExt spid="_x0000_s15362"/>
                  </a:ext>
                  <a:ext uri="{FF2B5EF4-FFF2-40B4-BE49-F238E27FC236}">
                    <a16:creationId xmlns:a16="http://schemas.microsoft.com/office/drawing/2014/main" id="{00000000-0008-0000-0100-0000023C0000}"/>
                  </a:ext>
                </a:extLst>
              </xdr:cNvPr>
              <xdr:cNvSpPr/>
            </xdr:nvSpPr>
            <xdr:spPr bwMode="auto">
              <a:xfrm>
                <a:off x="9363142" y="609620"/>
                <a:ext cx="90719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63" name="OptionButton2" hidden="1">
                <a:extLst>
                  <a:ext uri="{63B3BB69-23CF-44E3-9099-C40C66FF867C}">
                    <a14:compatExt spid="_x0000_s15363"/>
                  </a:ext>
                  <a:ext uri="{FF2B5EF4-FFF2-40B4-BE49-F238E27FC236}">
                    <a16:creationId xmlns:a16="http://schemas.microsoft.com/office/drawing/2014/main" id="{00000000-0008-0000-0100-0000033C0000}"/>
                  </a:ext>
                </a:extLst>
              </xdr:cNvPr>
              <xdr:cNvSpPr/>
            </xdr:nvSpPr>
            <xdr:spPr bwMode="auto">
              <a:xfrm>
                <a:off x="9363136" y="828694"/>
                <a:ext cx="1033791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119</xdr:col>
      <xdr:colOff>66263</xdr:colOff>
      <xdr:row>0</xdr:row>
      <xdr:rowOff>190491</xdr:rowOff>
    </xdr:from>
    <xdr:to>
      <xdr:col>120</xdr:col>
      <xdr:colOff>352009</xdr:colOff>
      <xdr:row>3</xdr:row>
      <xdr:rowOff>53862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66938" y="190491"/>
          <a:ext cx="895346" cy="563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5.emf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7">
    <tabColor theme="7" tint="0.39997558519241921"/>
    <pageSetUpPr autoPageBreaks="0"/>
  </sheetPr>
  <dimension ref="A1:N40"/>
  <sheetViews>
    <sheetView tabSelected="1" zoomScale="85" zoomScaleNormal="100" workbookViewId="0">
      <selection activeCell="J4" sqref="J4:K4"/>
    </sheetView>
  </sheetViews>
  <sheetFormatPr defaultColWidth="0" defaultRowHeight="15" customHeight="1" zeroHeight="1" x14ac:dyDescent="0.25"/>
  <cols>
    <col min="1" max="1" width="2" style="74" customWidth="1"/>
    <col min="2" max="2" width="5" style="74" customWidth="1"/>
    <col min="3" max="9" width="8.28515625" style="74" customWidth="1"/>
    <col min="10" max="10" width="7.85546875" style="74" customWidth="1"/>
    <col min="11" max="11" width="8.85546875" style="74" customWidth="1"/>
    <col min="12" max="12" width="7.7109375" style="74" customWidth="1"/>
    <col min="13" max="13" width="7" style="74" customWidth="1"/>
    <col min="14" max="14" width="2" style="74" customWidth="1"/>
    <col min="15" max="16384" width="8.85546875" style="74" hidden="1"/>
  </cols>
  <sheetData>
    <row r="1" spans="2:13" ht="15" customHeight="1" x14ac:dyDescent="0.25"/>
    <row r="2" spans="2:13" ht="25.5" customHeight="1" x14ac:dyDescent="0.55000000000000004">
      <c r="B2" s="301" t="str">
        <f>IF(data!$CC$17=7,"Effektsimulering Hybridmodeller","Selectiontool EcoReviva")</f>
        <v>Selectiontool EcoReviva</v>
      </c>
      <c r="C2" s="302"/>
      <c r="D2" s="302"/>
      <c r="E2" s="302"/>
      <c r="F2" s="302"/>
      <c r="G2" s="302"/>
      <c r="H2" s="302"/>
      <c r="I2" s="302"/>
      <c r="J2" s="302"/>
      <c r="K2" s="303"/>
    </row>
    <row r="3" spans="2:13" x14ac:dyDescent="0.25">
      <c r="B3" s="73"/>
    </row>
    <row r="4" spans="2:13" x14ac:dyDescent="0.25">
      <c r="B4" s="154"/>
      <c r="C4" s="155"/>
      <c r="F4" s="307" t="s">
        <v>342</v>
      </c>
      <c r="G4" s="308"/>
      <c r="H4" s="308"/>
      <c r="I4" s="308"/>
      <c r="J4" s="309" t="s">
        <v>15</v>
      </c>
      <c r="K4" s="310"/>
      <c r="L4" s="315"/>
      <c r="M4" s="316"/>
    </row>
    <row r="5" spans="2:13" x14ac:dyDescent="0.25">
      <c r="B5" s="317"/>
      <c r="C5" s="317"/>
      <c r="F5" s="307" t="str">
        <f>IF(data!$CC$17=1,NL!F4,IF(data!$CC$17=2,EN!F4,IF(data!$CC$17=3,FR!F4,IF(data!$CC$17=4,DE!F4,IF(data!$CC$17=5,NR!F4,IF(data!$CC$17=6,SP!F4,IF(data!$CC$17=7,SW!F4,IF(data!$CC$17=8,TS!F4,IF(data!$CC$17=9,ExtraTaal1!F4,IF(data!$CC$17=10,ExtraTaal2!F4,IF(data!$CC$17=11,ExtraTaal3!F4,)))))))))))</f>
        <v>Hybrid toestel</v>
      </c>
      <c r="G5" s="308"/>
      <c r="H5" s="308"/>
      <c r="I5" s="308"/>
      <c r="J5" s="309" t="s">
        <v>2270</v>
      </c>
      <c r="K5" s="310"/>
    </row>
    <row r="6" spans="2:13" x14ac:dyDescent="0.25">
      <c r="B6" s="75"/>
      <c r="F6" s="307" t="str">
        <f>IF(data!$CC$17=1,NL!E4,IF(data!$CC$17=2,EN!E4,IF(data!$CC$17=3,FR!E4,IF(data!$CC$17=4,DE!E4,IF(data!$CC$17=5,NR!E4,IF(data!$CC$17=6,SP!E4,IF(data!$CC$17=7,SW!E4,IF(data!$CC$17=8,TS!E4,IF(data!$CC$17=9,ExtraTaal1!E4,IF(data!$CC$17=10,ExtraTaal2!E4,IF(data!$CC$17=11,ExtraTaal38E4,)))))))))))&amp;IF(data!$CC$17=8," [centimetr]"," [centimeter]")</f>
        <v>Uitvoering [centimeter]</v>
      </c>
      <c r="G6" s="308"/>
      <c r="H6" s="308"/>
      <c r="I6" s="327"/>
      <c r="J6" s="150" t="s">
        <v>280</v>
      </c>
      <c r="K6" s="150" t="s">
        <v>1940</v>
      </c>
      <c r="L6" s="150">
        <v>21</v>
      </c>
      <c r="M6" s="367">
        <f>data!AM28</f>
        <v>20.875</v>
      </c>
    </row>
    <row r="7" spans="2:13" ht="6" customHeight="1" x14ac:dyDescent="0.25">
      <c r="B7" s="76"/>
      <c r="C7" s="77"/>
      <c r="D7" s="77"/>
      <c r="E7" s="77"/>
      <c r="F7" s="78"/>
      <c r="G7" s="246" t="str">
        <f>IF($J$4=data!$CC$3,NL!B3,IF($J$4=data!$CC$4,EN!B3,IF($J$4=data!$CC$5,FR!B3,IF($J$4=data!$CC$6,DE!B3,IF($J$4=data!$CC$7,NR!B3,IF($J$4=data!$CC$8,SP!B3,IF($J$4=data!$CC$9,SW!B3,)))))))</f>
        <v>Lengte</v>
      </c>
      <c r="H7" s="291" t="str">
        <f>IF(data!$CC$17=1,NL!B16,IF(data!$CC$17=2,EN!B16,IF(data!$CC$17=3,FR!B16,IF(data!$CC$17=4,DE!B16,IF(data!$CC$17=5,NR!B16,IF(data!$CC$17=6,SP!B16,IF(data!$CC$17=7,SW!B16,IF(data!$CC$17=8,TS!B16,IF(data!$CC$17=9,ExtraTaal1!B16,IF(data!$CC$17=10,ExtraTaal2!B16,IF(data!$CC$17=11,ExtraTaal3!B16,)))))))))))</f>
        <v xml:space="preserve">Ventilatorsnelheid </v>
      </c>
      <c r="I7" s="291"/>
      <c r="J7" s="291"/>
      <c r="K7" s="313" t="str">
        <f>IF(data!$CC$17=1,NL!B4,IF(data!$CC$17=2,EN!B4,IF(data!$CC$17=3,FR!B4,IF(data!$CC$17=4,DE!B4,IF(data!$CC$17=5,NR!B4,IF(data!$CC$17=6,SP!B4,IF(data!$CC$17=7,SW!B4,IF(data!$CC$17=8,TS!B4,IF(data!$CC$17=9,ExtraTaal1!B4,IF(data!$CC$17=10,ExtraTaal2!B4,IF(data!$CC$17=11,ExtraTaal3!B4,)))))))))))</f>
        <v>Hoogte</v>
      </c>
      <c r="L7" s="313" t="str">
        <f>IF(data!$CC$17=1,NL!B5,IF(data!$CC$17=2,EN!B5,IF(data!$CC$17=3,FR!B5,IF(data!$CC$17=4,DE!B5,IF(data!$CC$17=5,NR!B5,IF(data!$CC$17=6,SP!B5,IF(data!$CC$17=7,SW!B5,IF(data!$CC$17=8,TS!B5,IF(data!$CC$17=9,ExtraTaal1!B5,IF(data!$CC$17=10,ExtraTaal2!B5,IF(data!$CC$17=11,ExtraTaal3!B5,)))))))))))</f>
        <v>Type</v>
      </c>
      <c r="M7" s="311" t="str">
        <f>IF(data!$CC$17=1,NL!B6,IF(data!$CC$17=2,EN!B6,IF(data!$CC$17=3,FR!B6,IF(data!$CC$17=4,DE!B6,IF(data!$CC$17=5,NR!B6,IF(data!$CC$17=6,SP!B6,IF(data!$CC$17=7,SW!B6,IF(data!$CC$17=8,TS!B6,IF(data!$CC$17=9,ExtraTaal1!B6,IF(data!$CC$17=10,ExtraTaal2!B6,IF(data!$CC$17=11,ExtraTaal3!B6,)))))))))))</f>
        <v>Diepte</v>
      </c>
    </row>
    <row r="8" spans="2:13" x14ac:dyDescent="0.25">
      <c r="B8" s="79" t="str">
        <f>IF(data!$CC$17=1,NL!E5,IF(data!$CC$17=2,EN!E5,IF(data!$CC$17=3,FR!E5,IF(data!$CC$17=4,DE!E5,IF(data!$CC$17=5,NR!E5,IF(data!$CC$17=6,SP!E5,IF(data!$CC$17=7,SW!E5,IF(data!$CC$17=8,TS!E5,IF(data!$CC$17=9,ExtraTaal1!E5,IF(data!$CC$17=10,ExtraTaal2!E5,IF(data!$CC$17=11,ExtraTaal3!E5,)))))))))))</f>
        <v>Temperaturen</v>
      </c>
      <c r="C8" s="78"/>
      <c r="D8" s="78"/>
      <c r="E8" s="78"/>
      <c r="F8" s="78"/>
      <c r="G8" s="78"/>
      <c r="H8" s="292"/>
      <c r="I8" s="292"/>
      <c r="J8" s="292"/>
      <c r="K8" s="314"/>
      <c r="L8" s="314"/>
      <c r="M8" s="312"/>
    </row>
    <row r="9" spans="2:13" x14ac:dyDescent="0.25">
      <c r="B9" s="79" t="str">
        <f>IF(data!$CC$17=1,NL!B8,IF(data!$CC$17=2,EN!B8,IF(data!$CC$17=3,FR!B8,IF(data!$CC$17=4,DE!B8,IF(data!$CC$17=5,NR!B8,IF(data!$CC$17=6,SP!B8,IF(data!$CC$17=7,SW!B8,IF(data!$CC$17=8,TS!B8,IF(data!$CC$17=9,ExtraTaal1!B8,IF(data!$CC$17=10,ExtraTaal2!B8,IF(data!$CC$17=11,ExtraTaal3!B8,)))))))))))</f>
        <v>Verwarmen:</v>
      </c>
      <c r="C9" s="78"/>
      <c r="D9" s="78"/>
      <c r="E9" s="78"/>
      <c r="F9" s="78"/>
      <c r="G9" s="80" t="str">
        <f>IF(data!$CC$17=1,NL!G8,IF(data!$CC$17=2,EN!G8,IF(data!$CC$17=3,FR!G8,IF(data!$CC$17=4,DE!G8,IF(data!$CC$17=5,NR!G8,IF(data!$CC$17=6,SP!G8,IF(data!$CC$17=7,SW!G8,IF(data!$CC$17=8,TS!G8,IF(data!$CC$17=9,ExtraTaal1!G8,IF(data!$CC$17=10,ExtraTaal2!G8,IF(data!$CC$17=11,ExtraTaal3!G8,)))))))))))</f>
        <v>Koelen:</v>
      </c>
      <c r="H9" s="80"/>
      <c r="I9" s="78"/>
      <c r="J9" s="78"/>
      <c r="K9" s="78"/>
      <c r="L9" s="78"/>
      <c r="M9" s="81"/>
    </row>
    <row r="10" spans="2:13" ht="15.75" thickBot="1" x14ac:dyDescent="0.3">
      <c r="B10" s="324" t="str">
        <f>IF(data!$CC$17=1,NL!B9,IF(data!$CC$17=2,EN!B9,IF(data!$CC$17=3,FR!B9,IF(data!$CC$17=4,DE!B9,IF(data!$CC$17=5,NR!B9,IF(data!$CC$17=6,SP!B9,IF(data!$CC$17=7,SW!B9,IF(data!$CC$17=8,TS!B9,IF(data!$CC$17=9,ExtraTaal1!B9,IF(data!$CC$17=10,ExtraTaal2!B9,IF(data!$CC$17=11,ExtraTaal3!B9,)))))))))))</f>
        <v>Water aanvoer</v>
      </c>
      <c r="C10" s="325">
        <v>0</v>
      </c>
      <c r="D10" s="326">
        <v>0</v>
      </c>
      <c r="E10" s="72">
        <v>55</v>
      </c>
      <c r="F10" s="126" t="str">
        <f>IF(data!$BZ$2=1,"°C",IF(data!$BZ$2=2,"°F",))</f>
        <v>°C</v>
      </c>
      <c r="G10" s="324" t="str">
        <f>B10</f>
        <v>Water aanvoer</v>
      </c>
      <c r="H10" s="325">
        <v>0</v>
      </c>
      <c r="I10" s="326">
        <v>0</v>
      </c>
      <c r="J10" s="72">
        <v>16</v>
      </c>
      <c r="K10" s="126" t="str">
        <f>F10</f>
        <v>°C</v>
      </c>
      <c r="L10" s="318" t="str">
        <f>IF(data!$CC$17=1,NL!G4,IF(data!$CC$17=2,EN!G4,IF(data!$CC$17=3,FR!G4,IF(data!$CC$17=4,DE!G4,IF(data!$CC$17=5,NR!G4,IF(data!$CC$17=6,SP!G4,IF(data!$CC$17=7,SW!G4,IF(data!$CC$17=8,TS!G4,IF(data!$CC$17=9,ExtraTaal1!G4,IF(data!$CC$17=10,ExtraTaal2!G4,IF(data!$CC$17=11,ExtraTaal3!G4,)))))))))))</f>
        <v>Eenheidsstelsel</v>
      </c>
      <c r="M10" s="319"/>
    </row>
    <row r="11" spans="2:13" ht="15" customHeight="1" thickTop="1" x14ac:dyDescent="0.25">
      <c r="B11" s="324" t="str">
        <f>IF(data!$CC$17=1,NL!B10,IF(data!$CC$17=2,EN!B10,IF(data!$CC$17=3,FR!B10,IF(data!$CC$17=4,DE!B10,IF(data!$CC$17=5,NR!B10,IF(data!$CC$17=6,SP!B10,IF(data!$CC$17=7,SW!B10,IF(data!$CC$17=8,TS!B10,IF(data!$CC$17=9,ExtraTaal1!B10,IF(data!$CC$17=10,ExtraTaal2!B10,IF(data!$CC$17=11,ExtraTaal3!B10,)))))))))))</f>
        <v>Water retour</v>
      </c>
      <c r="C11" s="325">
        <v>0</v>
      </c>
      <c r="D11" s="326">
        <v>0</v>
      </c>
      <c r="E11" s="72">
        <v>45</v>
      </c>
      <c r="F11" s="126" t="str">
        <f>F10</f>
        <v>°C</v>
      </c>
      <c r="G11" s="324" t="str">
        <f>B11</f>
        <v>Water retour</v>
      </c>
      <c r="H11" s="325">
        <v>0</v>
      </c>
      <c r="I11" s="326">
        <v>0</v>
      </c>
      <c r="J11" s="72">
        <v>18</v>
      </c>
      <c r="K11" s="126" t="str">
        <f>F10</f>
        <v>°C</v>
      </c>
      <c r="L11" s="320"/>
      <c r="M11" s="321"/>
    </row>
    <row r="12" spans="2:13" ht="15" customHeight="1" x14ac:dyDescent="0.25">
      <c r="B12" s="324" t="str">
        <f>IF(data!$CC$17=1,NL!B11,IF(data!$CC$17=2,EN!B11,IF(data!$CC$17=3,FR!B11,IF(data!$CC$17=4,DE!B11,IF(data!$CC$17=5,NR!B11,IF(data!$CC$17=6,SP!B11,IF(data!$CC$17=7,SW!B11,IF(data!$CC$17=8,TS!B11,IF(data!$CC$17=9,ExtraTaal1!B11,IF(data!$CC$17=10,ExtraTaal2!B11,IF(data!$CC$17=11,ExtraTaal3!B11,)))))))))))</f>
        <v>Ruimte (droge bol)</v>
      </c>
      <c r="C12" s="325">
        <v>0</v>
      </c>
      <c r="D12" s="326">
        <v>0</v>
      </c>
      <c r="E12" s="72">
        <v>20</v>
      </c>
      <c r="F12" s="126" t="str">
        <f>F10</f>
        <v>°C</v>
      </c>
      <c r="G12" s="324" t="str">
        <f>B12</f>
        <v>Ruimte (droge bol)</v>
      </c>
      <c r="H12" s="325">
        <v>0</v>
      </c>
      <c r="I12" s="326">
        <v>0</v>
      </c>
      <c r="J12" s="72">
        <v>26.999999999999996</v>
      </c>
      <c r="K12" s="126" t="str">
        <f>F10</f>
        <v>°C</v>
      </c>
      <c r="L12" s="320"/>
      <c r="M12" s="321"/>
    </row>
    <row r="13" spans="2:13" ht="15" customHeight="1" x14ac:dyDescent="0.25">
      <c r="B13" s="82"/>
      <c r="C13" s="78"/>
      <c r="D13" s="78"/>
      <c r="E13" s="78"/>
      <c r="F13" s="78"/>
      <c r="G13" s="324" t="str">
        <f>IF(data!$CC$17=1,NL!$G$3,IF(data!$CC$17=2,EN!$G$3,IF(data!$CC$17=3,FR!$G$3,IF(data!$CC$17=4,DE!$G$3,IF(data!$CC$17=5,NR!$G$3,IF(data!$CC$17=6,SP!$G$3,IF(data!$CC$17=7,SW!$G$3,IF(data!$CC$17=8,TS!G3,IF(data!$CC$17=9,ExtraTaal1!G3,IF(data!$CC$17=10,ExtraTaal2!G3,IF(data!$CC$17=11,ExtraTaal3!G3,)))))))))))</f>
        <v>rel. vocht.</v>
      </c>
      <c r="H13" s="325"/>
      <c r="I13" s="326"/>
      <c r="J13" s="283">
        <v>0.5</v>
      </c>
      <c r="K13" s="78"/>
      <c r="L13" s="320"/>
      <c r="M13" s="321"/>
    </row>
    <row r="14" spans="2:13" ht="6" customHeight="1" x14ac:dyDescent="0.25">
      <c r="B14" s="83"/>
      <c r="C14" s="84"/>
      <c r="D14" s="84"/>
      <c r="E14" s="84"/>
      <c r="F14" s="85"/>
      <c r="G14" s="85"/>
      <c r="H14" s="85"/>
      <c r="I14" s="85"/>
      <c r="J14" s="85"/>
      <c r="K14" s="85"/>
      <c r="L14" s="322"/>
      <c r="M14" s="323"/>
    </row>
    <row r="15" spans="2:13" s="112" customFormat="1" x14ac:dyDescent="0.25">
      <c r="B15" s="111"/>
      <c r="C15" s="111"/>
      <c r="D15" s="86"/>
      <c r="E15" s="86"/>
      <c r="F15" s="86"/>
      <c r="G15" s="86"/>
      <c r="H15" s="86"/>
      <c r="I15" s="86"/>
      <c r="J15" s="87"/>
      <c r="K15" s="87"/>
      <c r="L15" s="87"/>
      <c r="M15" s="86"/>
    </row>
    <row r="16" spans="2:13" s="97" customFormat="1" ht="110.1" customHeight="1" x14ac:dyDescent="0.25">
      <c r="B16" s="297" t="str">
        <f>IF(data!$CC$17=1,NL!B3,IF(data!$CC$17=2,EN!B3,IF(data!$CC$17=3,FR!B3,IF(data!$CC$17=4,DE!B3,IF(data!$CC$17=5,NR!B3,IF(data!$CC$17=6,SP!B3,IF(data!$CC$17=7,SW!B3,IF(data!$CC$17=8,TS!B3,IF(data!$CC$17=9,ExtraTaal1!B3,IF(data!$CC$17=10,ExtraTaal2!B3,IF(data!$CC$17=11,ExtraTaal3!B3,)))))))))))&amp;" [cm]"</f>
        <v>Lengte [cm]</v>
      </c>
      <c r="C16" s="298"/>
      <c r="D16" s="90" t="str">
        <f>IF(data!$CC$17=1,NL!C14,IF(data!$CC$17=2,EN!C14,IF(data!$CC$17=3,FR!C14,IF(data!$CC$17=4,DE!C14,IF(data!$CC$17=5,NR!C14,IF(data!$CC$17=6,SP!C14,IF(data!$CC$17=7,SW!C14,IF(data!$CC$17=8,TS!C14,IF(data!$CC$17=9,ExtraTaal1!C14,IF(data!$CC$17=10,ExtraTaal2!C14,IF(data!$CC$17=11,ExtraTaal3!C14,)))))))))))&amp;IF(data!BZ2=1," [W]",IF(data!BZ2=2," [Btu/h]",))</f>
        <v>Verwarmvermogen [W]</v>
      </c>
      <c r="E16" s="91" t="str">
        <f>IF(data!$CC$17=1,NL!D14,IF(data!$CC$17=2,EN!D14,IF(data!$CC$17=3,FR!D14,IF(data!$CC$17=4,DE!D14,IF(data!$CC$17=5,NR!D14,IF(data!$CC$17=6,SP!D14,IF(data!$CC$17=7,SW!D14,IF(data!$CC$17=8,TS!D14,IF(data!$CC$17=9,ExtraTaal1!D14,IF(data!$CC$17=10,ExtraTaal2!D14,IF(data!$CC$17=11,ExtraTaal3!D14,)))))))))))&amp;IF(data!BZ2=1," [kg/h]",IF(data!BZ2=2," [GPM]**",))</f>
        <v>Waterdebiet [kg/h]</v>
      </c>
      <c r="F16" s="158" t="str">
        <f>IF(data!$CC$17=1,NL!F6,IF(data!$CC$17=2,EN!F6,IF(data!$CC$17=3,FR!F6,IF(data!$CC$17=4,DE!F6,IF(data!$CC$17=5,NR!F6,IF(data!$CC$17=6,SP!F6,IF(data!$CC$17=7,SW!F6,IF(data!$CC$17=8,TS!F6,IF(data!$CC$17=9,ExtraTaal1!F6,IF(data!$CC$17=10,ExtraTaal2!F6,IF(data!$CC$17=11,ExtraTaal3!F6,)))))))))))&amp;" ["&amp;IF(data!BZ2=1,"kPa",IF(data!BZ2=2,"ftH2O"))&amp;"]"</f>
        <v>Waterzijdig drukverlies [kPa]</v>
      </c>
      <c r="G16" s="92" t="str">
        <f>IF(data!$CC$17=1,NL!E14,IF(data!$CC$17=2,EN!E14,IF(data!$CC$17=3,FR!E14,IF(data!$CC$17=4,DE!E14,IF(data!$CC$17=5,NR!E14,IF(data!$CC$17=6,SP!E14,IF(data!$CC$17=7,SW!E14,IF(data!$CC$17=8,TS!E14,IF(data!$CC$17=9,ExtraTaal1!E14,IF(data!$CC$17=10,ExtraTaal2!E14,IF(data!$CC$17=11,ExtraTaal3!E14,)))))))))))&amp;IF(data!BZ2=1," [W]**",IF(data!BZ2=2," [Btu/h]*",))</f>
        <v>Koelvermogen [W]**</v>
      </c>
      <c r="H16" s="91" t="str">
        <f>E16</f>
        <v>Waterdebiet [kg/h]</v>
      </c>
      <c r="I16" s="158" t="str">
        <f>F16</f>
        <v>Waterzijdig drukverlies [kPa]</v>
      </c>
      <c r="J16" s="93" t="str">
        <f>IF(data!$CC$17=1,NL!I13,IF(data!$CC$17=2,EN!I13,IF(data!$CC$17=3,FR!I13,IF(data!$CC$17=4,DE!I13,IF(data!$CC$17=5,NR!I13,IF(data!$CC$17=6,SP!I13,IF(data!$CC$17=7,SW!I13,IF(data!$CC$17=8,TS!I13,IF(data!$CC$17=9,ExtraTaal1!I13,IF(data!$CC$17=10,ExtraTaal2!I13,IF(data!$CC$17=11,ExtraTaal3!I13,)))))))))))</f>
        <v>Geluidsdrukniveau [dB(A)]****</v>
      </c>
      <c r="K16" s="94" t="str">
        <f>IF(data!$CC$17=1,NL!J13,IF(data!$CC$17=2,EN!J13,IF(data!$CC$17=3,FR!J13,IF(data!$CC$17=4,DE!J13,IF(data!$CC$17=5,NR!J13,IF(data!$CC$17=6,SP!J13,IF(data!$CC$17=7,SW!J13,IF(data!$CC$17=8,TS!J13,IF(data!$CC$17=9,ExtraTaal1!J13,IF(data!$CC$17=10,ExtraTaal2!J13,IF(data!$CC$17=11,ExtraTaal3!J13,)))))))))))</f>
        <v>Geluidsvermogen [dB(A)]****</v>
      </c>
      <c r="L16" s="95" t="str">
        <f>IF(data!$CC$17=1,NL!H13,IF(data!$CC$17=2,EN!H13,IF(data!$CC$17=3,FR!H13,IF(data!$CC$17=4,DE!H13,IF(data!$CC$17=5,NR!H13,IF(data!$CC$17=6,SP!H13,IF(data!$CC$17=7,SW!H13,IF(data!$CC$17=8,TS!H13,IF(data!$CC$17=9,ExtraTaal1!H13,IF(data!$CC$17=10,ExtraTaal2!H13,IF(data!$CC$17=11,ExtraTaal3!H13,)))))))))))</f>
        <v>Elektrisch verbruik [W]</v>
      </c>
      <c r="M16" s="96" t="str">
        <f>IF(data!$CC$17=1,NL!G13,IF(data!$CC$17=2,EN!G13,IF(data!$CC$17=3,FR!G13,IF(data!$CC$17=4,DE!G13,IF(data!$CC$17=5,NR!G13,IF(data!$CC$17=6,SP!G13,IF(data!$CC$17=7,SW!G13,IF(data!$CC$17=8,TS!G13,IF(data!$CC$17=9,ExtraTaal1!G13,IF(data!$CC$17=10,ExtraTaal2!G13,IF(data!$CC$17=11,ExtraTaal3!G13,)))))))))))&amp;IF(data!BZ2=1," [l]",IF(data!BZ2=2," [Gal]**",))</f>
        <v>Watervolume [l]</v>
      </c>
    </row>
    <row r="17" spans="2:13" x14ac:dyDescent="0.25">
      <c r="B17" s="304" t="str">
        <f>CONCATENATE($J$5,", ",$K$7, " ",$K$6," ","cm, ",$L$7, " ",$L$6)</f>
        <v>EcoReviva, Hoogte 090 cm, Type 21</v>
      </c>
      <c r="C17" s="305">
        <v>0</v>
      </c>
      <c r="D17" s="304">
        <v>0</v>
      </c>
      <c r="E17" s="306">
        <v>0</v>
      </c>
      <c r="F17" s="305">
        <v>0</v>
      </c>
      <c r="G17" s="305">
        <v>0</v>
      </c>
      <c r="H17" s="305">
        <v>0</v>
      </c>
      <c r="I17" s="305">
        <v>0</v>
      </c>
      <c r="J17" s="304">
        <v>0</v>
      </c>
      <c r="K17" s="305">
        <v>0</v>
      </c>
      <c r="L17" s="305">
        <v>0</v>
      </c>
      <c r="M17" s="306">
        <v>0</v>
      </c>
    </row>
    <row r="18" spans="2:13" ht="0.2" customHeight="1" x14ac:dyDescent="0.25">
      <c r="B18" s="299">
        <f>data!DF18</f>
        <v>55</v>
      </c>
      <c r="C18" s="300"/>
      <c r="D18" s="99">
        <f>data!DH18</f>
        <v>1125</v>
      </c>
      <c r="E18" s="284">
        <f>data!DI18</f>
        <v>97</v>
      </c>
      <c r="F18" s="242">
        <f>data!DJ18</f>
        <v>5.1363656214516544E-2</v>
      </c>
      <c r="G18" s="286">
        <f>data!DK18</f>
        <v>201</v>
      </c>
      <c r="H18" s="249">
        <f>data!DL18</f>
        <v>86</v>
      </c>
      <c r="I18" s="242">
        <f>data!DM18</f>
        <v>4.03747052144292E-2</v>
      </c>
      <c r="J18" s="239">
        <f>data!DN18</f>
        <v>30</v>
      </c>
      <c r="K18" s="240">
        <f>data!DO18</f>
        <v>38</v>
      </c>
      <c r="L18" s="102">
        <f>data!DP18</f>
        <v>5.5</v>
      </c>
      <c r="M18" s="105">
        <f>data!DQ18</f>
        <v>1.6</v>
      </c>
    </row>
    <row r="19" spans="2:13" ht="15" customHeight="1" x14ac:dyDescent="0.25">
      <c r="B19" s="293">
        <f>data!DF19</f>
        <v>65</v>
      </c>
      <c r="C19" s="294"/>
      <c r="D19" s="99">
        <f>data!DH19</f>
        <v>1234</v>
      </c>
      <c r="E19" s="106">
        <f>data!DI19</f>
        <v>106</v>
      </c>
      <c r="F19" s="105">
        <f>data!DJ19</f>
        <v>6.2206228373702419E-2</v>
      </c>
      <c r="G19" s="287">
        <f>data!DK19</f>
        <v>206</v>
      </c>
      <c r="H19" s="102">
        <f>data!DL19</f>
        <v>89</v>
      </c>
      <c r="I19" s="105">
        <f>data!DM19</f>
        <v>4.3853287197231833E-2</v>
      </c>
      <c r="J19" s="100">
        <f>data!DN19</f>
        <v>30</v>
      </c>
      <c r="K19" s="101">
        <f>data!DO19</f>
        <v>38</v>
      </c>
      <c r="L19" s="102">
        <f>data!DP19</f>
        <v>5.6</v>
      </c>
      <c r="M19" s="105">
        <f>data!DQ19</f>
        <v>1.9</v>
      </c>
    </row>
    <row r="20" spans="2:13" ht="15" customHeight="1" x14ac:dyDescent="0.25">
      <c r="B20" s="293">
        <f>data!DF20</f>
        <v>75</v>
      </c>
      <c r="C20" s="294"/>
      <c r="D20" s="99">
        <f>data!DH20</f>
        <v>1638</v>
      </c>
      <c r="E20" s="106">
        <f>data!DI20</f>
        <v>141</v>
      </c>
      <c r="F20" s="105">
        <f>data!DJ20</f>
        <v>0.11111111111111106</v>
      </c>
      <c r="G20" s="287">
        <f>data!DK20</f>
        <v>292</v>
      </c>
      <c r="H20" s="102">
        <f>data!DL20</f>
        <v>126</v>
      </c>
      <c r="I20" s="105">
        <f>data!DM20</f>
        <v>8.8727931190583961E-2</v>
      </c>
      <c r="J20" s="100">
        <f>data!DN20</f>
        <v>30</v>
      </c>
      <c r="K20" s="101">
        <f>data!DO20</f>
        <v>38</v>
      </c>
      <c r="L20" s="102">
        <f>data!DP20</f>
        <v>6.7</v>
      </c>
      <c r="M20" s="105">
        <f>data!DQ20</f>
        <v>2.1</v>
      </c>
    </row>
    <row r="21" spans="2:13" ht="15" customHeight="1" x14ac:dyDescent="0.25">
      <c r="B21" s="293">
        <f>data!DF21</f>
        <v>85</v>
      </c>
      <c r="C21" s="294"/>
      <c r="D21" s="99">
        <f>data!DH21</f>
        <v>1874</v>
      </c>
      <c r="E21" s="106">
        <f>data!DI21</f>
        <v>161</v>
      </c>
      <c r="F21" s="105">
        <f>data!DJ21</f>
        <v>0.14694444444444443</v>
      </c>
      <c r="G21" s="287">
        <f>data!DK21</f>
        <v>335</v>
      </c>
      <c r="H21" s="102">
        <f>data!DL21</f>
        <v>144</v>
      </c>
      <c r="I21" s="105">
        <f>data!DM21</f>
        <v>0.11755102040816323</v>
      </c>
      <c r="J21" s="100">
        <f>data!DN21</f>
        <v>30</v>
      </c>
      <c r="K21" s="101">
        <f>data!DO21</f>
        <v>38</v>
      </c>
      <c r="L21" s="102">
        <f>data!DP21</f>
        <v>7.7</v>
      </c>
      <c r="M21" s="105">
        <f>data!DQ21</f>
        <v>2.4</v>
      </c>
    </row>
    <row r="22" spans="2:13" ht="15" customHeight="1" x14ac:dyDescent="0.25">
      <c r="B22" s="293">
        <f>data!DF22</f>
        <v>95</v>
      </c>
      <c r="C22" s="294"/>
      <c r="D22" s="99">
        <f>data!DH22</f>
        <v>2108</v>
      </c>
      <c r="E22" s="106">
        <f>data!DI22</f>
        <v>181</v>
      </c>
      <c r="F22" s="105">
        <f>data!DJ22</f>
        <v>0.18840179654837283</v>
      </c>
      <c r="G22" s="287">
        <f>data!DK22</f>
        <v>376</v>
      </c>
      <c r="H22" s="102">
        <f>data!DL22</f>
        <v>162</v>
      </c>
      <c r="I22" s="105">
        <f>data!DM22</f>
        <v>0.15092386522436729</v>
      </c>
      <c r="J22" s="100">
        <f>data!DN22</f>
        <v>30</v>
      </c>
      <c r="K22" s="101">
        <f>data!DO22</f>
        <v>38</v>
      </c>
      <c r="L22" s="102">
        <f>data!DP22</f>
        <v>7.7</v>
      </c>
      <c r="M22" s="105">
        <f>data!DQ22</f>
        <v>2.7</v>
      </c>
    </row>
    <row r="23" spans="2:13" ht="15" customHeight="1" x14ac:dyDescent="0.25">
      <c r="B23" s="293">
        <f>data!DF23</f>
        <v>105</v>
      </c>
      <c r="C23" s="294"/>
      <c r="D23" s="99">
        <f>data!DH23</f>
        <v>2213</v>
      </c>
      <c r="E23" s="106">
        <f>data!DI23</f>
        <v>190</v>
      </c>
      <c r="F23" s="105">
        <f>data!DJ23</f>
        <v>0.2096095224270576</v>
      </c>
      <c r="G23" s="287">
        <f>data!DK23</f>
        <v>382</v>
      </c>
      <c r="H23" s="102">
        <f>data!DL23</f>
        <v>164</v>
      </c>
      <c r="I23" s="105">
        <f>data!DM23</f>
        <v>0.15616780374510086</v>
      </c>
      <c r="J23" s="100">
        <f>data!DN23</f>
        <v>30</v>
      </c>
      <c r="K23" s="101">
        <f>data!DO23</f>
        <v>38</v>
      </c>
      <c r="L23" s="102">
        <f>data!DP23</f>
        <v>8.8000000000000007</v>
      </c>
      <c r="M23" s="105">
        <f>data!DQ23</f>
        <v>2.9</v>
      </c>
    </row>
    <row r="24" spans="2:13" ht="15" customHeight="1" x14ac:dyDescent="0.25">
      <c r="B24" s="293">
        <f>data!DF24</f>
        <v>115</v>
      </c>
      <c r="C24" s="294"/>
      <c r="D24" s="99">
        <f>data!DH24</f>
        <v>2598</v>
      </c>
      <c r="E24" s="106">
        <f>data!DI24</f>
        <v>223</v>
      </c>
      <c r="F24" s="105">
        <f>data!DJ24</f>
        <v>0.292964699783203</v>
      </c>
      <c r="G24" s="287">
        <f>data!DK24</f>
        <v>464</v>
      </c>
      <c r="H24" s="102">
        <f>data!DL24</f>
        <v>200</v>
      </c>
      <c r="I24" s="105">
        <f>data!DM24</f>
        <v>0.23564897728343856</v>
      </c>
      <c r="J24" s="100">
        <f>data!DN24</f>
        <v>30</v>
      </c>
      <c r="K24" s="101">
        <f>data!DO24</f>
        <v>38</v>
      </c>
      <c r="L24" s="102">
        <f>data!DP24</f>
        <v>9.8000000000000007</v>
      </c>
      <c r="M24" s="105">
        <f>data!DQ24</f>
        <v>3.2</v>
      </c>
    </row>
    <row r="25" spans="2:13" ht="15" customHeight="1" x14ac:dyDescent="0.25">
      <c r="B25" s="293">
        <f>data!DF25</f>
        <v>135</v>
      </c>
      <c r="C25" s="294"/>
      <c r="D25" s="99">
        <f>data!DH25</f>
        <v>3082</v>
      </c>
      <c r="E25" s="106">
        <f>data!DI25</f>
        <v>265</v>
      </c>
      <c r="F25" s="105">
        <f>data!DJ25</f>
        <v>0.42602950811715895</v>
      </c>
      <c r="G25" s="287">
        <f>data!DK25</f>
        <v>550</v>
      </c>
      <c r="H25" s="102">
        <f>data!DL25</f>
        <v>237</v>
      </c>
      <c r="I25" s="105">
        <f>data!DM25</f>
        <v>0.34075687349850764</v>
      </c>
      <c r="J25" s="100">
        <f>data!DN25</f>
        <v>30</v>
      </c>
      <c r="K25" s="101">
        <f>data!DO25</f>
        <v>38</v>
      </c>
      <c r="L25" s="102">
        <f>data!DP25</f>
        <v>10.5</v>
      </c>
      <c r="M25" s="105">
        <f>data!DQ25</f>
        <v>3.7</v>
      </c>
    </row>
    <row r="26" spans="2:13" ht="15" customHeight="1" x14ac:dyDescent="0.25">
      <c r="B26" s="293">
        <f>data!DF26</f>
        <v>155</v>
      </c>
      <c r="C26" s="294"/>
      <c r="D26" s="99">
        <f>data!DH26</f>
        <v>3530</v>
      </c>
      <c r="E26" s="106">
        <f>data!DI26</f>
        <v>304</v>
      </c>
      <c r="F26" s="105">
        <f>data!DJ26</f>
        <v>0.57472279401247517</v>
      </c>
      <c r="G26" s="287">
        <f>data!DK26</f>
        <v>630</v>
      </c>
      <c r="H26" s="102">
        <f>data!DL26</f>
        <v>271</v>
      </c>
      <c r="I26" s="105">
        <f>data!DM26</f>
        <v>0.4567197965186785</v>
      </c>
      <c r="J26" s="100">
        <f>data!DN26</f>
        <v>30</v>
      </c>
      <c r="K26" s="101">
        <f>data!DO26</f>
        <v>38</v>
      </c>
      <c r="L26" s="102">
        <f>data!DP26</f>
        <v>12.8</v>
      </c>
      <c r="M26" s="105">
        <f>data!DQ26</f>
        <v>4.3</v>
      </c>
    </row>
    <row r="27" spans="2:13" ht="15" customHeight="1" x14ac:dyDescent="0.25">
      <c r="B27" s="293">
        <f>data!DF27</f>
        <v>175</v>
      </c>
      <c r="C27" s="294"/>
      <c r="D27" s="99">
        <f>data!DH27</f>
        <v>3733</v>
      </c>
      <c r="E27" s="106">
        <f>data!DI27</f>
        <v>321</v>
      </c>
      <c r="F27" s="105">
        <f>data!DJ27</f>
        <v>0.65708218549127662</v>
      </c>
      <c r="G27" s="287">
        <f>data!DK27</f>
        <v>641</v>
      </c>
      <c r="H27" s="102">
        <f>data!DL27</f>
        <v>276</v>
      </c>
      <c r="I27" s="105">
        <f>data!DM27</f>
        <v>0.48576675849403128</v>
      </c>
      <c r="J27" s="100">
        <f>data!DN27</f>
        <v>30</v>
      </c>
      <c r="K27" s="101">
        <f>data!DO27</f>
        <v>38</v>
      </c>
      <c r="L27" s="102">
        <f>data!DP27</f>
        <v>12.8</v>
      </c>
      <c r="M27" s="105">
        <f>data!DQ27</f>
        <v>4.8</v>
      </c>
    </row>
    <row r="28" spans="2:13" ht="15" customHeight="1" x14ac:dyDescent="0.25">
      <c r="B28" s="293">
        <f>data!DF28</f>
        <v>195</v>
      </c>
      <c r="C28" s="294"/>
      <c r="D28" s="99">
        <f>data!DH28</f>
        <v>4469</v>
      </c>
      <c r="E28" s="106">
        <f>data!DI28</f>
        <v>384</v>
      </c>
      <c r="F28" s="105">
        <f>data!DJ28</f>
        <v>0.96946745562130165</v>
      </c>
      <c r="G28" s="287">
        <f>data!DK28</f>
        <v>798</v>
      </c>
      <c r="H28" s="102">
        <f>data!DL28</f>
        <v>343</v>
      </c>
      <c r="I28" s="105">
        <f>data!DM28</f>
        <v>0.77349769888231446</v>
      </c>
      <c r="J28" s="100">
        <f>data!DN28</f>
        <v>30</v>
      </c>
      <c r="K28" s="101">
        <f>data!DO28</f>
        <v>38</v>
      </c>
      <c r="L28" s="102">
        <f>data!DP28</f>
        <v>14.7</v>
      </c>
      <c r="M28" s="105">
        <f>data!DQ28</f>
        <v>5.3</v>
      </c>
    </row>
    <row r="29" spans="2:13" ht="15" customHeight="1" x14ac:dyDescent="0.25">
      <c r="B29" s="293">
        <f>data!DF29</f>
        <v>215</v>
      </c>
      <c r="C29" s="294"/>
      <c r="D29" s="99">
        <f>data!DH29</f>
        <v>4905</v>
      </c>
      <c r="E29" s="106">
        <f>data!DI29</f>
        <v>422</v>
      </c>
      <c r="F29" s="105">
        <f>data!DJ29</f>
        <v>1.2014437510541405</v>
      </c>
      <c r="G29" s="287">
        <f>data!DK29</f>
        <v>876</v>
      </c>
      <c r="H29" s="102">
        <f>data!DL29</f>
        <v>377</v>
      </c>
      <c r="I29" s="105">
        <f>data!DM29</f>
        <v>0.95887333445775003</v>
      </c>
      <c r="J29" s="100">
        <f>data!DN29</f>
        <v>30</v>
      </c>
      <c r="K29" s="101">
        <f>data!DO29</f>
        <v>38</v>
      </c>
      <c r="L29" s="102">
        <f>data!DP29</f>
        <v>16.8</v>
      </c>
      <c r="M29" s="105">
        <f>data!DQ29</f>
        <v>5.9</v>
      </c>
    </row>
    <row r="30" spans="2:13" ht="15" customHeight="1" x14ac:dyDescent="0.25">
      <c r="B30" s="293">
        <f>data!DF30</f>
        <v>235</v>
      </c>
      <c r="C30" s="294"/>
      <c r="D30" s="99">
        <f>data!DH30</f>
        <v>5365</v>
      </c>
      <c r="E30" s="106">
        <f>data!DI30</f>
        <v>461</v>
      </c>
      <c r="F30" s="105">
        <f>data!DJ30</f>
        <v>1.4795288253353851</v>
      </c>
      <c r="G30" s="287">
        <f>data!DK30</f>
        <v>958</v>
      </c>
      <c r="H30" s="102">
        <f>data!DL30</f>
        <v>412</v>
      </c>
      <c r="I30" s="105">
        <f>data!DM30</f>
        <v>1.1817238810645985</v>
      </c>
      <c r="J30" s="100">
        <f>data!DN30</f>
        <v>30</v>
      </c>
      <c r="K30" s="101">
        <f>data!DO30</f>
        <v>38</v>
      </c>
      <c r="L30" s="102">
        <f>data!DP30</f>
        <v>17.7</v>
      </c>
      <c r="M30" s="105">
        <f>data!DQ30</f>
        <v>6.4</v>
      </c>
    </row>
    <row r="31" spans="2:13" ht="0.2" customHeight="1" x14ac:dyDescent="0.25">
      <c r="B31" s="295">
        <f>IF($J$6="OFF",data!DF70,IF($J$6="26dB(A)",data!DF71,IF($J$6="30dB(A)",data!DF72,IF($J$6="MAX",data!DF73))))</f>
        <v>240</v>
      </c>
      <c r="C31" s="296"/>
      <c r="D31" s="109">
        <f>IF($J$6="OFF",data!DH70,IF($J$6="26dB(A)",data!DH71,IF($J$6="30dB(A)",data!DH72,IF($J$6="MAX",data!DH73))))</f>
        <v>0</v>
      </c>
      <c r="E31" s="244" t="str">
        <f>data!Q18</f>
        <v>Water flow [kg/h]</v>
      </c>
      <c r="F31" s="259" t="str">
        <f>data!R18</f>
        <v>Water side pressure loss  [kPa]</v>
      </c>
      <c r="G31" s="103" t="str">
        <f>IF($J$6="OFF",data!DK70,IF($J$6="26dB(A)",data!DK71,IF($J$6="30dB(A)",data!DK72,IF($J$6="MAX",data!DK73))))</f>
        <v/>
      </c>
      <c r="H31" s="157" t="str">
        <f>IF($J$6="OFF",data!DL70,IF($J$6="26dB(A)",data!DL71,IF($J$6="30dB(A)",data!DL72,IF($J$6="MAX",data!DL73))))</f>
        <v/>
      </c>
      <c r="I31" s="266" t="str">
        <f>IF($J$6="OFF",data!DM70,IF($J$6="26dB(A)",data!DM71,IF($J$6="30dB(A)",data!DM72,IF($J$6="MAX",data!DM73))))</f>
        <v/>
      </c>
      <c r="J31" s="100">
        <f>data!DN30</f>
        <v>30</v>
      </c>
      <c r="K31" s="101" t="e">
        <f>IF($J$6="OFF",data!DO70,IF($J$6="26dB(A)",data!DO71,IF($J$6="30dB(A)",data!DO72,IF($J$6="MAX",data!DO73))))</f>
        <v>#VALUE!</v>
      </c>
      <c r="L31" s="102">
        <f>IF($J$6="OFF",data!DP70,IF($J$6="26dB(A)",data!DP71,IF($J$6="30dB(A)",data!DP72,IF($J$6="MAX",data!DP73))))</f>
        <v>0</v>
      </c>
      <c r="M31" s="105">
        <f>data!DQ30</f>
        <v>6.4</v>
      </c>
    </row>
    <row r="32" spans="2:13" ht="0.2" customHeight="1" x14ac:dyDescent="0.25">
      <c r="B32" s="293">
        <f>IF($J$6="OFF",data!DF74,IF($J$6="26dB(A)",data!DF75,IF($J$6="30dB(A)",data!DF76,IF($J$6="MAX",data!DF77))))</f>
        <v>260</v>
      </c>
      <c r="C32" s="294"/>
      <c r="D32" s="99">
        <f>IF($J$6="OFF",data!DH74,IF($J$6="26dB(A)",data!DH75,IF($J$6="30dB(A)",data!DH76,IF($J$6="MAX",data!DH77))))</f>
        <v>0</v>
      </c>
      <c r="E32" s="244">
        <f>data!Q19</f>
        <v>0</v>
      </c>
      <c r="F32" s="259">
        <f>data!R19</f>
        <v>0</v>
      </c>
      <c r="G32" s="103" t="str">
        <f>IF($J$6="OFF",data!DK74,IF($J$6="26dB(A)",data!DK75,IF($J$6="30dB(A)",data!DK76,IF($J$6="MAX",data!DK77))))</f>
        <v/>
      </c>
      <c r="H32" s="157" t="str">
        <f>IF($J$6="OFF",data!DL74,IF($J$6="26dB(A)",data!DL75,IF($J$6="30dB(A)",data!DL76,IF($J$6="MAX",data!DL77))))</f>
        <v/>
      </c>
      <c r="I32" s="152" t="str">
        <f>IF($J$6="OFF",data!DM74,IF($J$6="26dB(A)",data!DM75,IF($J$6="30dB(A)",data!DM76,IF($J$6="MAX",data!DM77))))</f>
        <v/>
      </c>
      <c r="J32" s="100" t="str">
        <f>data!DN31</f>
        <v>Geluidsdruk2</v>
      </c>
      <c r="K32" s="101">
        <f>IF($J$6="OFF",data!DO74,IF($J$6="26dB(A)",data!DO75,IF($J$6="30dB(A)",data!DO76,IF($J$6="MAX",data!DO77))))</f>
        <v>8</v>
      </c>
      <c r="L32" s="102">
        <f>IF($J$6="OFF",data!DP74,IF($J$6="26dB(A)",data!DP75,IF($J$6="30dB(A)",data!DP76,IF($J$6="MAX",data!DP77))))</f>
        <v>0</v>
      </c>
      <c r="M32" s="105" t="str">
        <f>data!DQ31</f>
        <v>Water volume [l]</v>
      </c>
    </row>
    <row r="33" spans="2:13" ht="0.2" customHeight="1" x14ac:dyDescent="0.25">
      <c r="B33" s="293">
        <f>IF($J$6="OFF",data!DF78,IF($J$6="26dB(A)",data!DF79,IF($J$6="30dB(A)",data!DF80,IF($J$6="MAX",data!DF81))))</f>
        <v>280</v>
      </c>
      <c r="C33" s="294"/>
      <c r="D33" s="99">
        <f>IF($J$6="OFF",data!DH78,IF($J$6="26dB(A)",data!DH79,IF($J$6="30dB(A)",data!DH80,IF($J$6="MAX",data!DH81))))</f>
        <v>0</v>
      </c>
      <c r="E33" s="244">
        <f>data!Q20</f>
        <v>0</v>
      </c>
      <c r="F33" s="259">
        <f>data!R20</f>
        <v>0</v>
      </c>
      <c r="G33" s="103" t="str">
        <f>IF($J$6="OFF",data!DK78,IF($J$6="26dB(A)",data!DK79,IF($J$6="30dB(A)",data!DK80,IF($J$6="MAX",data!DK81))))</f>
        <v/>
      </c>
      <c r="H33" s="157" t="str">
        <f>IF($J$6="OFF",data!DL78,IF($J$6="26dB(A)",data!DL79,IF($J$6="30dB(A)",data!DL80,IF($J$6="MAX",data!DL81))))</f>
        <v/>
      </c>
      <c r="I33" s="152" t="str">
        <f>IF($J$6="OFF",data!DM78,IF($J$6="26dB(A)",data!DM79,IF($J$6="30dB(A)",data!DM80,IF($J$6="MAX",data!DM81))))</f>
        <v/>
      </c>
      <c r="J33" s="100">
        <f>data!DN32</f>
        <v>0</v>
      </c>
      <c r="K33" s="101">
        <f>IF($J$6="OFF",data!DO78,IF($J$6="26dB(A)",data!DO79,IF($J$6="30dB(A)",data!DO80,IF($J$6="MAX",data!DO81))))</f>
        <v>8</v>
      </c>
      <c r="L33" s="102">
        <f>IF($J$6="OFF",data!DP78,IF($J$6="26dB(A)",data!DP79,IF($J$6="30dB(A)",data!DP80,IF($J$6="MAX",data!DP81))))</f>
        <v>0</v>
      </c>
      <c r="M33" s="105">
        <f>data!DQ32</f>
        <v>0</v>
      </c>
    </row>
    <row r="34" spans="2:13" ht="0.2" customHeight="1" x14ac:dyDescent="0.25">
      <c r="B34" s="289">
        <f>IF($J$6="OFF",data!DF82,IF($J$6="26dB(A)",data!DF83,IF($J$6="30dB(A)",data!DF84,IF($J$6="MAX",data!DF85))))</f>
        <v>300</v>
      </c>
      <c r="C34" s="290"/>
      <c r="D34" s="260">
        <f>IF($J$6="OFF",data!DH82,IF($J$6="26dB(A)",data!DH83,IF($J$6="30dB(A)",data!DH84,IF($J$6="MAX",data!DH85))))</f>
        <v>0</v>
      </c>
      <c r="E34" s="244">
        <f>data!Q21</f>
        <v>0</v>
      </c>
      <c r="F34" s="259">
        <f>data!R21</f>
        <v>0</v>
      </c>
      <c r="G34" s="263" t="str">
        <f>IF($J$6="OFF",data!DK82,IF($J$6="26dB(A)",data!DK83,IF($J$6="30dB(A)",data!DK84,IF($J$6="MAX",data!DK85))))</f>
        <v/>
      </c>
      <c r="H34" s="261" t="str">
        <f>IF($J$6="OFF",data!DL82,IF($J$6="26dB(A)",data!DL83,IF($J$6="30dB(A)",data!DL84,IF($J$6="MAX",data!DL85))))</f>
        <v/>
      </c>
      <c r="I34" s="262" t="str">
        <f>IF($J$6="OFF",data!DM82,IF($J$6="26dB(A)",data!DM83,IF($J$6="30dB(A)",data!DM84,IF($J$6="MAX",data!DM85))))</f>
        <v/>
      </c>
      <c r="J34" s="100">
        <f>data!DN33</f>
        <v>0</v>
      </c>
      <c r="K34" s="264">
        <f>IF($J$6="OFF",data!DO82,IF($J$6="26dB(A)",data!DO83,IF($J$6="30dB(A)",data!DO84,IF($J$6="MAX",data!DO85))))</f>
        <v>8</v>
      </c>
      <c r="L34" s="265">
        <f>IF($J$6="OFF",data!DP82,IF($J$6="26dB(A)",data!DP83,IF($J$6="30dB(A)",data!DP84,IF($J$6="MAX",data!DP85))))</f>
        <v>0</v>
      </c>
      <c r="M34" s="105">
        <f>data!DQ33</f>
        <v>0</v>
      </c>
    </row>
    <row r="35" spans="2:13" ht="12" customHeight="1" x14ac:dyDescent="0.25"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5" t="s">
        <v>2297</v>
      </c>
    </row>
    <row r="36" spans="2:13" ht="12" customHeight="1" x14ac:dyDescent="0.25">
      <c r="B36" s="156" t="s">
        <v>13</v>
      </c>
      <c r="C36" s="104" t="str">
        <f>IF(data!$CC$17=1,NL!E6,IF(data!$CC$17=2,EN!E6,IF(data!$CC$17=3,FR!E6,IF(data!$CC$17=4,DE!E6,IF(data!$CC$17=5,NR!E6,IF(data!$CC$17=6,SP!E6,IF(data!$CC$17=7,SW!E6,IF(data!$CC$17=8,TS!E6,IF(data!$CC$17=9,ExtraTaal1!E6,IF(data!$CC$17=10,ExtraTaal2!E6,IF(data!$CC$17=11,ExtraTaal3!E6,)))))))))))</f>
        <v>Indien de ventilatoren uitgeschakeld zijn, is de afgifte een indicatieve waarde.</v>
      </c>
    </row>
    <row r="37" spans="2:13" ht="12" customHeight="1" x14ac:dyDescent="0.25">
      <c r="B37" s="156" t="s">
        <v>14</v>
      </c>
      <c r="C37" s="104" t="str">
        <f>IF(data!$CC$17=1,NL!B20,IF(data!$CC$17=2,EN!B20,IF(data!$CC$17=3,FR!B20,IF(data!$CC$17=4,DE!B20,IF(data!$CC$17=5,NR!B20,IF(data!$CC$17=6,SP!B20,IF(data!$CC$17=7,SW!B20,IF(data!$CC$17=8,TS!B20,IF(data!$CC$17=9,ExtraTaal1!B20,IF(data!$CC$17=10,ExtraTaal2!B20,IF(data!$CC$17=11,ExtraTaal3!B20,)))))))))))</f>
        <v>Koelvermogen is berekend volgens EN16430 met de ventilatoren naar boven blazend voor alle types.</v>
      </c>
    </row>
    <row r="38" spans="2:13" ht="0.2" customHeight="1" x14ac:dyDescent="0.25">
      <c r="B38" s="156" t="s">
        <v>48</v>
      </c>
      <c r="C38" s="104" t="str">
        <f>IF($J$4=data!$CC$3,NL!B21,IF($J$4=data!$CC$4,EN!B21,IF($J$4=data!$CC$5,FR!B21,IF($J$4=data!$CC$6,DE!B21,IF($J$4=data!$CC$7,NR!B21,IF($J$4=data!$CC$8,SP!B21,IF($J$4=data!$CC$9,SW!B21,)))))))</f>
        <v>Wanneer het watervolume in gallons wordt gegeven, zijn dit imperial gallons.</v>
      </c>
    </row>
    <row r="39" spans="2:13" ht="12" customHeight="1" x14ac:dyDescent="0.25">
      <c r="B39" s="156" t="s">
        <v>168</v>
      </c>
      <c r="C39" s="245" t="str">
        <f>IF(data!$CC$17=1,NL!B22,IF(data!$CC$17=2,EN!B22,IF(data!$CC$17=3,FR!B22,IF(data!$CC$17=4,DE!B22,IF(data!$CC$17=5,NR!B22,IF(data!$CC$17=6,SP!B22,IF(data!$CC$17=7,SW!B22,IF(data!$CC$17=8,TS!B22,IF(data!$CC$17=9,ExtraTaal1!B22,IF(data!$CC$17=10,ExtraTaal2!B22,IF(data!$CC$17=11,ExtraTaal3!B22,)))))))))))</f>
        <v>Geluidsvermogen volgens ISO 3741:2010, Voor het geluidsdrukniveau is er een aangenomen kamerdemping van 8 dB(A).</v>
      </c>
      <c r="D39" s="245"/>
      <c r="E39" s="245"/>
      <c r="F39" s="245"/>
      <c r="G39" s="245"/>
      <c r="H39" s="245"/>
      <c r="I39" s="245"/>
      <c r="J39" s="245"/>
      <c r="K39" s="245"/>
      <c r="L39" s="245"/>
      <c r="M39" s="245"/>
    </row>
    <row r="40" spans="2:13" ht="15" customHeight="1" x14ac:dyDescent="0.25"/>
  </sheetData>
  <sheetProtection algorithmName="SHA-512" hashValue="QVkmvujNYIZbG+elNdY3ANs/K3bvAFul8iVZIgIFnw9yYbwnJZ3xqjbHueb9lvRJ+UGAQFx1xnM8b+gxc1bbOw==" saltValue="4O2xFKXBEukIdLgyE/nbmQ==" spinCount="100000" sheet="1" objects="1" scenarios="1" selectLockedCells="1"/>
  <mergeCells count="40">
    <mergeCell ref="B12:D12"/>
    <mergeCell ref="F6:I6"/>
    <mergeCell ref="G13:I13"/>
    <mergeCell ref="G12:I12"/>
    <mergeCell ref="B10:D10"/>
    <mergeCell ref="G10:I10"/>
    <mergeCell ref="B11:D11"/>
    <mergeCell ref="G11:I11"/>
    <mergeCell ref="B21:C21"/>
    <mergeCell ref="B22:C22"/>
    <mergeCell ref="B18:C18"/>
    <mergeCell ref="B2:K2"/>
    <mergeCell ref="B17:M17"/>
    <mergeCell ref="F4:I4"/>
    <mergeCell ref="J4:K4"/>
    <mergeCell ref="M7:M8"/>
    <mergeCell ref="L7:L8"/>
    <mergeCell ref="K7:K8"/>
    <mergeCell ref="L4:M4"/>
    <mergeCell ref="F5:I5"/>
    <mergeCell ref="J5:K5"/>
    <mergeCell ref="B5:C5"/>
    <mergeCell ref="L10:M10"/>
    <mergeCell ref="L11:M14"/>
    <mergeCell ref="B34:C34"/>
    <mergeCell ref="H7:J8"/>
    <mergeCell ref="B28:C28"/>
    <mergeCell ref="B29:C29"/>
    <mergeCell ref="B30:C30"/>
    <mergeCell ref="B31:C31"/>
    <mergeCell ref="B33:C33"/>
    <mergeCell ref="B32:C32"/>
    <mergeCell ref="B23:C23"/>
    <mergeCell ref="B24:C24"/>
    <mergeCell ref="B25:C25"/>
    <mergeCell ref="B26:C26"/>
    <mergeCell ref="B27:C27"/>
    <mergeCell ref="B16:C16"/>
    <mergeCell ref="B20:C20"/>
    <mergeCell ref="B19:C19"/>
  </mergeCells>
  <conditionalFormatting sqref="B31:D33 G31:I33 K31:L33">
    <cfRule type="expression" dxfId="0" priority="4">
      <formula>$J$5 = "Mini Hybrid"</formula>
    </cfRule>
  </conditionalFormatting>
  <dataValidations count="4">
    <dataValidation type="whole" errorStyle="information" allowBlank="1" error="Eingabe außerhalb des gültigen Bereichs." prompt="20°C bis 35°C" sqref="J12:J13" xr:uid="{00000000-0002-0000-0000-000000000000}">
      <formula1>20</formula1>
      <formula2>35</formula2>
    </dataValidation>
    <dataValidation type="whole" errorStyle="information" allowBlank="1" error="Eingabe außerhalb des gültigen Bereichs." prompt="Eingabe zwischen Vorlauftemp. und Raumtemp." sqref="J11" xr:uid="{00000000-0002-0000-0000-000001000000}">
      <formula1>J10</formula1>
      <formula2>J12</formula2>
    </dataValidation>
    <dataValidation type="whole" errorStyle="information" allowBlank="1" prompt="Eingabe zwischen 5°C bis 20°C" sqref="J10" xr:uid="{00000000-0002-0000-0000-000002000000}">
      <formula1>5</formula1>
      <formula2>20</formula2>
    </dataValidation>
    <dataValidation allowBlank="1" showInputMessage="1" sqref="E10:E12" xr:uid="{00000000-0002-0000-0000-000003000000}"/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8196" r:id="rId4" name="rbtnOneSI">
          <controlPr defaultSize="0" autoFill="0" autoLine="0" autoPict="0" r:id="rId5">
            <anchor moveWithCells="1">
              <from>
                <xdr:col>11</xdr:col>
                <xdr:colOff>28575</xdr:colOff>
                <xdr:row>10</xdr:row>
                <xdr:rowOff>28575</xdr:rowOff>
              </from>
              <to>
                <xdr:col>12</xdr:col>
                <xdr:colOff>323850</xdr:colOff>
                <xdr:row>11</xdr:row>
                <xdr:rowOff>152400</xdr:rowOff>
              </to>
            </anchor>
          </controlPr>
        </control>
      </mc:Choice>
      <mc:Fallback>
        <control shapeId="8196" r:id="rId4" name="rbtnOneSI"/>
      </mc:Fallback>
    </mc:AlternateContent>
    <mc:AlternateContent xmlns:mc="http://schemas.openxmlformats.org/markup-compatibility/2006">
      <mc:Choice Requires="x14">
        <control shapeId="8197" r:id="rId6" name="rbtnOneImperial">
          <controlPr defaultSize="0" autoFill="0" autoLine="0" autoPict="0" r:id="rId7">
            <anchor moveWithCells="1">
              <from>
                <xdr:col>11</xdr:col>
                <xdr:colOff>28575</xdr:colOff>
                <xdr:row>11</xdr:row>
                <xdr:rowOff>114300</xdr:rowOff>
              </from>
              <to>
                <xdr:col>12</xdr:col>
                <xdr:colOff>438150</xdr:colOff>
                <xdr:row>13</xdr:row>
                <xdr:rowOff>38100</xdr:rowOff>
              </to>
            </anchor>
          </controlPr>
        </control>
      </mc:Choice>
      <mc:Fallback>
        <control shapeId="8197" r:id="rId6" name="rbtnOneImperial"/>
      </mc:Fallback>
    </mc:AlternateContent>
    <mc:AlternateContent xmlns:mc="http://schemas.openxmlformats.org/markup-compatibility/2006">
      <mc:Choice Requires="x14">
        <control shapeId="8200" r:id="rId8" name="CommandButton1">
          <controlPr defaultSize="0" autoLine="0" autoPict="0" r:id="rId9">
            <anchor moveWithCells="1">
              <from>
                <xdr:col>1</xdr:col>
                <xdr:colOff>304800</xdr:colOff>
                <xdr:row>2</xdr:row>
                <xdr:rowOff>180975</xdr:rowOff>
              </from>
              <to>
                <xdr:col>4</xdr:col>
                <xdr:colOff>342900</xdr:colOff>
                <xdr:row>5</xdr:row>
                <xdr:rowOff>19050</xdr:rowOff>
              </to>
            </anchor>
          </controlPr>
        </control>
      </mc:Choice>
      <mc:Fallback>
        <control shapeId="8200" r:id="rId8" name="CommandButton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4000000}">
          <x14:formula1>
            <xm:f>INDIRECT(data!$A$2)</xm:f>
          </x14:formula1>
          <xm:sqref>K6</xm:sqref>
        </x14:dataValidation>
        <x14:dataValidation type="list" allowBlank="1" showInputMessage="1" showErrorMessage="1" xr:uid="{00000000-0002-0000-0000-000005000000}">
          <x14:formula1>
            <xm:f>data!$CA$13:$CA$15</xm:f>
          </x14:formula1>
          <xm:sqref>J6</xm:sqref>
        </x14:dataValidation>
        <x14:dataValidation type="list" allowBlank="1" showInputMessage="1" showErrorMessage="1" xr:uid="{00000000-0002-0000-0000-000006000000}">
          <x14:formula1>
            <xm:f>data!$CC$3:$CC$10</xm:f>
          </x14:formula1>
          <xm:sqref>J4:K4</xm:sqref>
        </x14:dataValidation>
        <x14:dataValidation type="list" allowBlank="1" showInputMessage="1" showErrorMessage="1" xr:uid="{00000000-0002-0000-0000-000007000000}">
          <x14:formula1>
            <xm:f>data!$CB$3</xm:f>
          </x14:formula1>
          <xm:sqref>J5:K5</xm:sqref>
        </x14:dataValidation>
        <x14:dataValidation type="list" allowBlank="1" showInputMessage="1" showErrorMessage="1" xr:uid="{00000000-0002-0000-0000-000008000000}">
          <x14:formula1>
            <xm:f>INDIRECT(data!$A$3)</xm:f>
          </x14:formula1>
          <xm:sqref>L6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8"/>
  <dimension ref="A1:J22"/>
  <sheetViews>
    <sheetView workbookViewId="0">
      <selection activeCell="C3" sqref="C3:C5"/>
    </sheetView>
  </sheetViews>
  <sheetFormatPr defaultColWidth="0" defaultRowHeight="0" customHeight="1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7"/>
      <c r="D1" s="357"/>
      <c r="E1" s="357"/>
      <c r="F1" s="357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ht="15" x14ac:dyDescent="0.25">
      <c r="A3" s="33"/>
      <c r="B3" s="35" t="s">
        <v>289</v>
      </c>
      <c r="C3" s="6"/>
      <c r="D3" s="36" t="s">
        <v>10</v>
      </c>
      <c r="E3" s="108" t="s">
        <v>69</v>
      </c>
      <c r="F3" s="33" t="s">
        <v>343</v>
      </c>
      <c r="G3" s="33" t="s">
        <v>290</v>
      </c>
      <c r="H3" s="33" t="s">
        <v>291</v>
      </c>
      <c r="I3" s="33" t="s">
        <v>318</v>
      </c>
      <c r="J3" s="33"/>
    </row>
    <row r="4" spans="1:10" ht="15" x14ac:dyDescent="0.25">
      <c r="A4" s="33"/>
      <c r="B4" s="37" t="s">
        <v>292</v>
      </c>
      <c r="C4" s="4"/>
      <c r="D4" s="38" t="str">
        <f>D3</f>
        <v>mm</v>
      </c>
      <c r="E4" s="33" t="s">
        <v>293</v>
      </c>
      <c r="F4" s="33" t="s">
        <v>294</v>
      </c>
      <c r="G4" s="33" t="s">
        <v>295</v>
      </c>
      <c r="H4" s="33" t="s">
        <v>296</v>
      </c>
      <c r="I4" s="33" t="s">
        <v>319</v>
      </c>
      <c r="J4" s="33"/>
    </row>
    <row r="5" spans="1:10" ht="15" x14ac:dyDescent="0.25">
      <c r="A5" s="33"/>
      <c r="B5" s="37" t="s">
        <v>21</v>
      </c>
      <c r="C5" s="4"/>
      <c r="D5" s="38"/>
      <c r="E5" s="33" t="s">
        <v>297</v>
      </c>
      <c r="F5" s="33" t="s">
        <v>97</v>
      </c>
      <c r="G5" s="33" t="s">
        <v>159</v>
      </c>
      <c r="H5" s="33"/>
      <c r="I5" s="33" t="s">
        <v>320</v>
      </c>
      <c r="J5" s="33"/>
    </row>
    <row r="6" spans="1:10" ht="15.75" thickBot="1" x14ac:dyDescent="0.3">
      <c r="A6" s="33"/>
      <c r="B6" s="39" t="s">
        <v>298</v>
      </c>
      <c r="C6" s="40"/>
      <c r="D6" s="41" t="str">
        <f>D3</f>
        <v>mm</v>
      </c>
      <c r="E6" s="71" t="s">
        <v>299</v>
      </c>
      <c r="F6" s="33" t="s">
        <v>300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301</v>
      </c>
      <c r="C8" s="43"/>
      <c r="D8" s="44"/>
      <c r="E8" s="45"/>
      <c r="F8" s="46"/>
      <c r="G8" s="47" t="s">
        <v>302</v>
      </c>
      <c r="H8" s="46"/>
      <c r="I8" s="48"/>
      <c r="J8" s="33"/>
    </row>
    <row r="9" spans="1:10" ht="15" x14ac:dyDescent="0.25">
      <c r="A9" s="33"/>
      <c r="B9" s="49" t="s">
        <v>303</v>
      </c>
      <c r="C9" s="4"/>
      <c r="D9" s="50"/>
      <c r="E9" s="358" t="str">
        <f>B9</f>
        <v>Voda na přívodu</v>
      </c>
      <c r="F9" s="359"/>
      <c r="G9" s="359"/>
      <c r="H9" s="4"/>
      <c r="I9" s="51">
        <f>D9</f>
        <v>0</v>
      </c>
      <c r="J9" s="33"/>
    </row>
    <row r="10" spans="1:10" ht="15" x14ac:dyDescent="0.25">
      <c r="A10" s="33"/>
      <c r="B10" s="49" t="s">
        <v>304</v>
      </c>
      <c r="C10" s="4"/>
      <c r="D10" s="50">
        <f>D9</f>
        <v>0</v>
      </c>
      <c r="E10" s="358" t="str">
        <f>B10</f>
        <v>Voda na zpátečce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347</v>
      </c>
      <c r="C11" s="4"/>
      <c r="D11" s="50">
        <f>D9</f>
        <v>0</v>
      </c>
      <c r="E11" s="358" t="str">
        <f>B11</f>
        <v>"Suchá" teplota vzduchu</v>
      </c>
      <c r="F11" s="359"/>
      <c r="G11" s="360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ht="15" customHeight="1" x14ac:dyDescent="0.25">
      <c r="A13" s="33"/>
      <c r="B13" s="34"/>
      <c r="C13" s="361" t="str">
        <f>CONCATENATE(B8," ",C9,"/",C10,"/",C11)</f>
        <v>Topení: //</v>
      </c>
      <c r="D13" s="362"/>
      <c r="E13" s="363" t="str">
        <f>CONCATENATE(G8," ",H9,"/",H10,"/",H11)</f>
        <v>Chlazení: //</v>
      </c>
      <c r="F13" s="364"/>
      <c r="G13" s="349" t="s">
        <v>305</v>
      </c>
      <c r="H13" s="349" t="s">
        <v>346</v>
      </c>
      <c r="I13" s="349" t="s">
        <v>306</v>
      </c>
      <c r="J13" s="349" t="s">
        <v>307</v>
      </c>
    </row>
    <row r="14" spans="1:10" s="3" customFormat="1" ht="144.94999999999999" customHeight="1" thickBot="1" x14ac:dyDescent="0.3">
      <c r="A14" s="61"/>
      <c r="B14" s="61"/>
      <c r="C14" s="62" t="s">
        <v>308</v>
      </c>
      <c r="D14" s="63" t="s">
        <v>344</v>
      </c>
      <c r="E14" s="64" t="s">
        <v>309</v>
      </c>
      <c r="F14" s="65" t="s">
        <v>344</v>
      </c>
      <c r="G14" s="350"/>
      <c r="H14" s="350"/>
      <c r="I14" s="350"/>
      <c r="J14" s="350"/>
    </row>
    <row r="15" spans="1:10" ht="15.75" thickBot="1" x14ac:dyDescent="0.3">
      <c r="A15" s="351" t="s">
        <v>30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customHeight="1" x14ac:dyDescent="0.25">
      <c r="A16" s="353" t="s">
        <v>12</v>
      </c>
      <c r="B16" s="66" t="s">
        <v>310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31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32</v>
      </c>
      <c r="C18" s="26"/>
      <c r="D18" s="27"/>
      <c r="E18" s="28"/>
      <c r="F18" s="29"/>
      <c r="G18" s="30"/>
      <c r="H18" s="31"/>
      <c r="I18" s="32"/>
      <c r="J18" s="33"/>
    </row>
    <row r="19" spans="1:10" ht="15" x14ac:dyDescent="0.25">
      <c r="A19" s="33"/>
      <c r="B19" s="34" t="s">
        <v>311</v>
      </c>
      <c r="C19" s="33"/>
      <c r="D19" s="33"/>
      <c r="E19" s="33"/>
      <c r="F19" s="33"/>
      <c r="G19" s="33"/>
      <c r="H19" s="33"/>
      <c r="I19" s="69"/>
      <c r="J19" s="33"/>
    </row>
    <row r="20" spans="1:10" ht="15" x14ac:dyDescent="0.25">
      <c r="A20" s="70" t="s">
        <v>13</v>
      </c>
      <c r="B20" s="71" t="s">
        <v>312</v>
      </c>
      <c r="C20" s="33"/>
      <c r="D20" s="33"/>
      <c r="E20" s="33"/>
      <c r="F20" s="33"/>
      <c r="G20" s="33"/>
      <c r="H20" s="33"/>
      <c r="I20" s="33"/>
      <c r="J20" s="33"/>
    </row>
    <row r="21" spans="1:10" ht="15" x14ac:dyDescent="0.25">
      <c r="A21" s="70" t="s">
        <v>14</v>
      </c>
      <c r="B21" s="71" t="s">
        <v>345</v>
      </c>
      <c r="C21" s="33"/>
      <c r="D21" s="33"/>
      <c r="E21" s="33"/>
      <c r="F21" s="33"/>
      <c r="G21" s="33"/>
      <c r="H21" s="33"/>
      <c r="I21" s="33"/>
      <c r="J21" s="33"/>
    </row>
    <row r="22" spans="1:10" ht="15" x14ac:dyDescent="0.25">
      <c r="A22" s="70" t="s">
        <v>48</v>
      </c>
      <c r="B22" s="71" t="s">
        <v>313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H13:H14"/>
    <mergeCell ref="I13:I14"/>
    <mergeCell ref="J13:J14"/>
    <mergeCell ref="A15:B15"/>
    <mergeCell ref="A16:A18"/>
    <mergeCell ref="B1:F1"/>
    <mergeCell ref="E9:G9"/>
    <mergeCell ref="E10:G10"/>
    <mergeCell ref="E11:G11"/>
    <mergeCell ref="C13:D13"/>
    <mergeCell ref="E13:F13"/>
    <mergeCell ref="G13:G14"/>
  </mergeCells>
  <dataValidations count="6">
    <dataValidation type="decimal" operator="greaterThan" allowBlank="1" showInputMessage="1" showErrorMessage="1" error="value must be higher than 15" sqref="H9" xr:uid="{00000000-0002-0000-0900-000000000000}">
      <formula1>14.9</formula1>
    </dataValidation>
    <dataValidation type="decimal" operator="greaterThan" allowBlank="1" showInputMessage="1" showErrorMessage="1" error="return must be higher than inlet" sqref="H10" xr:uid="{00000000-0002-0000-0900-000001000000}">
      <formula1>H9</formula1>
    </dataValidation>
    <dataValidation type="decimal" operator="greaterThan" allowBlank="1" showInputMessage="1" showErrorMessage="1" error="room temperature must be higher than watertemperature" sqref="H11" xr:uid="{00000000-0002-0000-0900-000002000000}">
      <formula1>H10</formula1>
    </dataValidation>
    <dataValidation type="decimal" operator="lessThanOrEqual" allowBlank="1" showInputMessage="1" showErrorMessage="1" error="water temperature max 95°C" sqref="C9" xr:uid="{00000000-0002-0000-0900-000003000000}">
      <formula1>95</formula1>
    </dataValidation>
    <dataValidation type="decimal" operator="lessThan" allowBlank="1" showInputMessage="1" showErrorMessage="1" error="return must be lower than inlet" sqref="C10" xr:uid="{00000000-0002-0000-0900-000004000000}">
      <formula1>C9</formula1>
    </dataValidation>
    <dataValidation type="decimal" operator="lessThan" allowBlank="1" showInputMessage="1" showErrorMessage="1" error="room air temperature must be lower than water temperature" sqref="C11" xr:uid="{00000000-0002-0000-0900-000005000000}">
      <formula1>C10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2"/>
  <dimension ref="A1:J22"/>
  <sheetViews>
    <sheetView workbookViewId="0"/>
  </sheetViews>
  <sheetFormatPr defaultColWidth="0" defaultRowHeight="15" customHeight="1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6"/>
      <c r="D1" s="356"/>
      <c r="E1" s="356"/>
      <c r="F1" s="356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/>
      <c r="B3" s="35" t="s">
        <v>26</v>
      </c>
      <c r="C3" s="6"/>
      <c r="D3" s="36" t="s">
        <v>10</v>
      </c>
      <c r="E3" s="108" t="s">
        <v>69</v>
      </c>
      <c r="F3" s="33" t="s">
        <v>89</v>
      </c>
      <c r="G3" s="33" t="s">
        <v>248</v>
      </c>
      <c r="H3" s="33" t="s">
        <v>187</v>
      </c>
      <c r="I3" s="33" t="s">
        <v>324</v>
      </c>
      <c r="J3" s="33"/>
    </row>
    <row r="4" spans="1:10" x14ac:dyDescent="0.25">
      <c r="A4" s="33"/>
      <c r="B4" s="37" t="s">
        <v>27</v>
      </c>
      <c r="C4" s="4"/>
      <c r="D4" s="38" t="str">
        <f>D3</f>
        <v>mm</v>
      </c>
      <c r="E4" s="33" t="s">
        <v>82</v>
      </c>
      <c r="F4" s="33" t="s">
        <v>93</v>
      </c>
      <c r="G4" s="33" t="s">
        <v>84</v>
      </c>
      <c r="H4" s="33" t="s">
        <v>339</v>
      </c>
      <c r="I4" s="33" t="s">
        <v>325</v>
      </c>
      <c r="J4" s="33"/>
    </row>
    <row r="5" spans="1:10" x14ac:dyDescent="0.25">
      <c r="A5" s="33"/>
      <c r="B5" s="37" t="s">
        <v>28</v>
      </c>
      <c r="C5" s="4"/>
      <c r="D5" s="38"/>
      <c r="E5" s="33" t="s">
        <v>73</v>
      </c>
      <c r="F5" s="33" t="s">
        <v>97</v>
      </c>
      <c r="G5" s="33" t="s">
        <v>159</v>
      </c>
      <c r="H5" s="33"/>
      <c r="I5" s="33" t="s">
        <v>326</v>
      </c>
      <c r="J5" s="33"/>
    </row>
    <row r="6" spans="1:10" ht="15.75" thickBot="1" x14ac:dyDescent="0.3">
      <c r="A6" s="33"/>
      <c r="B6" s="39" t="s">
        <v>29</v>
      </c>
      <c r="C6" s="40"/>
      <c r="D6" s="41" t="str">
        <f>D3</f>
        <v>mm</v>
      </c>
      <c r="E6" s="33" t="s">
        <v>283</v>
      </c>
      <c r="F6" s="33" t="s">
        <v>164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191</v>
      </c>
      <c r="C8" s="43"/>
      <c r="D8" s="44"/>
      <c r="E8" s="45"/>
      <c r="F8" s="46"/>
      <c r="G8" s="47" t="s">
        <v>192</v>
      </c>
      <c r="H8" s="46"/>
      <c r="I8" s="48"/>
      <c r="J8" s="33"/>
    </row>
    <row r="9" spans="1:10" x14ac:dyDescent="0.25">
      <c r="A9" s="33"/>
      <c r="B9" s="49" t="s">
        <v>202</v>
      </c>
      <c r="C9" s="4"/>
      <c r="D9" s="50"/>
      <c r="E9" s="358" t="str">
        <f>B9</f>
        <v>Supply water</v>
      </c>
      <c r="F9" s="359"/>
      <c r="G9" s="359"/>
      <c r="H9" s="4"/>
      <c r="I9" s="51">
        <f>D9</f>
        <v>0</v>
      </c>
      <c r="J9" s="33"/>
    </row>
    <row r="10" spans="1:10" x14ac:dyDescent="0.25">
      <c r="A10" s="33"/>
      <c r="B10" s="49" t="s">
        <v>203</v>
      </c>
      <c r="C10" s="4"/>
      <c r="D10" s="50">
        <f>D9</f>
        <v>0</v>
      </c>
      <c r="E10" s="358" t="str">
        <f>B10</f>
        <v>Return water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204</v>
      </c>
      <c r="C11" s="4"/>
      <c r="D11" s="50">
        <f>D9</f>
        <v>0</v>
      </c>
      <c r="E11" s="358" t="str">
        <f>B11</f>
        <v>Entering air (dry bulb)</v>
      </c>
      <c r="F11" s="359"/>
      <c r="G11" s="359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ht="15" customHeight="1" x14ac:dyDescent="0.25">
      <c r="A13" s="33"/>
      <c r="B13" s="34"/>
      <c r="C13" s="361" t="str">
        <f>CONCATENATE(B8," ",C9,"/",C10,"/",C11)</f>
        <v>Heating: //</v>
      </c>
      <c r="D13" s="365"/>
      <c r="E13" s="363" t="str">
        <f>CONCATENATE(G8," ",H9,"/",H10,"/",H11)</f>
        <v>Cooling: //</v>
      </c>
      <c r="F13" s="364"/>
      <c r="G13" s="349" t="s">
        <v>134</v>
      </c>
      <c r="H13" s="349" t="s">
        <v>43</v>
      </c>
      <c r="I13" s="349" t="s">
        <v>179</v>
      </c>
      <c r="J13" s="349" t="s">
        <v>180</v>
      </c>
    </row>
    <row r="14" spans="1:10" s="3" customFormat="1" ht="144.94999999999999" customHeight="1" thickBot="1" x14ac:dyDescent="0.3">
      <c r="A14" s="61"/>
      <c r="B14" s="61"/>
      <c r="C14" s="62" t="s">
        <v>131</v>
      </c>
      <c r="D14" s="63" t="s">
        <v>132</v>
      </c>
      <c r="E14" s="64" t="s">
        <v>133</v>
      </c>
      <c r="F14" s="65" t="str">
        <f>D14</f>
        <v>Water flow</v>
      </c>
      <c r="G14" s="350"/>
      <c r="H14" s="350"/>
      <c r="I14" s="350"/>
      <c r="J14" s="350"/>
    </row>
    <row r="15" spans="1:10" ht="15.75" thickBot="1" x14ac:dyDescent="0.3">
      <c r="A15" s="351" t="s">
        <v>30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customHeight="1" x14ac:dyDescent="0.25">
      <c r="A16" s="353" t="s">
        <v>12</v>
      </c>
      <c r="B16" s="66" t="s">
        <v>216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31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32</v>
      </c>
      <c r="C18" s="26"/>
      <c r="D18" s="27"/>
      <c r="E18" s="28"/>
      <c r="F18" s="29"/>
      <c r="G18" s="30"/>
      <c r="H18" s="31"/>
      <c r="I18" s="32"/>
      <c r="J18" s="33"/>
    </row>
    <row r="19" spans="1:10" x14ac:dyDescent="0.25">
      <c r="A19" s="33"/>
      <c r="B19" s="34" t="s">
        <v>65</v>
      </c>
      <c r="C19" s="33"/>
      <c r="D19" s="33"/>
      <c r="E19" s="33"/>
      <c r="F19" s="33"/>
      <c r="G19" s="33"/>
      <c r="H19" s="33"/>
      <c r="I19" s="69"/>
      <c r="J19" s="33"/>
    </row>
    <row r="20" spans="1:10" x14ac:dyDescent="0.25">
      <c r="A20" s="70" t="s">
        <v>13</v>
      </c>
      <c r="B20" s="71" t="s">
        <v>52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70" t="s">
        <v>14</v>
      </c>
      <c r="B21" s="71" t="s">
        <v>58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70" t="s">
        <v>48</v>
      </c>
      <c r="B22" s="71" t="s">
        <v>53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H13:H14"/>
    <mergeCell ref="I13:I14"/>
    <mergeCell ref="J13:J14"/>
    <mergeCell ref="A15:B15"/>
    <mergeCell ref="A16:A18"/>
    <mergeCell ref="B1:F1"/>
    <mergeCell ref="E9:G9"/>
    <mergeCell ref="E10:G10"/>
    <mergeCell ref="E11:G11"/>
    <mergeCell ref="C13:D13"/>
    <mergeCell ref="E13:F13"/>
    <mergeCell ref="G13:G14"/>
  </mergeCells>
  <dataValidations count="6">
    <dataValidation type="decimal" operator="lessThan" allowBlank="1" showInputMessage="1" showErrorMessage="1" error="room air temperature must be lower than water temperature" sqref="C11" xr:uid="{00000000-0002-0000-0A00-000000000000}">
      <formula1>C10</formula1>
    </dataValidation>
    <dataValidation type="decimal" operator="lessThan" allowBlank="1" showInputMessage="1" showErrorMessage="1" error="return must be lower than inlet" sqref="C10" xr:uid="{00000000-0002-0000-0A00-000001000000}">
      <formula1>C9</formula1>
    </dataValidation>
    <dataValidation type="decimal" operator="lessThanOrEqual" allowBlank="1" showInputMessage="1" showErrorMessage="1" error="water temperature max 95°C" sqref="C9" xr:uid="{00000000-0002-0000-0A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A00-000003000000}">
      <formula1>H10</formula1>
    </dataValidation>
    <dataValidation type="decimal" operator="greaterThan" allowBlank="1" showInputMessage="1" showErrorMessage="1" error="return must be higher than inlet" sqref="H10" xr:uid="{00000000-0002-0000-0A00-000004000000}">
      <formula1>H9</formula1>
    </dataValidation>
    <dataValidation type="decimal" operator="greaterThan" allowBlank="1" showInputMessage="1" showErrorMessage="1" error="value must be higher than 15" sqref="H9" xr:uid="{00000000-0002-0000-0A00-000005000000}">
      <formula1>14.9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3"/>
  <dimension ref="A1:J22"/>
  <sheetViews>
    <sheetView workbookViewId="0"/>
  </sheetViews>
  <sheetFormatPr defaultColWidth="0" defaultRowHeight="15" customHeight="1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7"/>
      <c r="D1" s="357"/>
      <c r="E1" s="357"/>
      <c r="F1" s="357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/>
      <c r="B3" s="35" t="s">
        <v>26</v>
      </c>
      <c r="C3" s="6"/>
      <c r="D3" s="36" t="s">
        <v>10</v>
      </c>
      <c r="E3" s="108" t="s">
        <v>69</v>
      </c>
      <c r="F3" s="33" t="s">
        <v>89</v>
      </c>
      <c r="G3" s="33" t="s">
        <v>248</v>
      </c>
      <c r="H3" s="33" t="s">
        <v>187</v>
      </c>
      <c r="I3" s="33" t="s">
        <v>324</v>
      </c>
      <c r="J3" s="33"/>
    </row>
    <row r="4" spans="1:10" x14ac:dyDescent="0.25">
      <c r="A4" s="33"/>
      <c r="B4" s="37" t="s">
        <v>27</v>
      </c>
      <c r="C4" s="4"/>
      <c r="D4" s="38" t="str">
        <f>D3</f>
        <v>mm</v>
      </c>
      <c r="E4" s="33" t="s">
        <v>82</v>
      </c>
      <c r="F4" s="33" t="s">
        <v>93</v>
      </c>
      <c r="G4" s="33" t="s">
        <v>84</v>
      </c>
      <c r="H4" s="33" t="s">
        <v>339</v>
      </c>
      <c r="I4" s="33" t="s">
        <v>325</v>
      </c>
      <c r="J4" s="33"/>
    </row>
    <row r="5" spans="1:10" x14ac:dyDescent="0.25">
      <c r="A5" s="33"/>
      <c r="B5" s="37" t="s">
        <v>28</v>
      </c>
      <c r="C5" s="4"/>
      <c r="D5" s="38"/>
      <c r="E5" s="33" t="s">
        <v>73</v>
      </c>
      <c r="F5" s="33" t="s">
        <v>97</v>
      </c>
      <c r="G5" s="33" t="s">
        <v>159</v>
      </c>
      <c r="H5" s="33"/>
      <c r="I5" s="33" t="s">
        <v>326</v>
      </c>
      <c r="J5" s="33"/>
    </row>
    <row r="6" spans="1:10" ht="15.75" thickBot="1" x14ac:dyDescent="0.3">
      <c r="A6" s="33"/>
      <c r="B6" s="39" t="s">
        <v>29</v>
      </c>
      <c r="C6" s="40"/>
      <c r="D6" s="41" t="str">
        <f>D3</f>
        <v>mm</v>
      </c>
      <c r="E6" s="33" t="s">
        <v>283</v>
      </c>
      <c r="F6" s="33" t="s">
        <v>164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191</v>
      </c>
      <c r="C8" s="43"/>
      <c r="D8" s="44"/>
      <c r="E8" s="45"/>
      <c r="F8" s="46"/>
      <c r="G8" s="47" t="s">
        <v>192</v>
      </c>
      <c r="H8" s="46"/>
      <c r="I8" s="48"/>
      <c r="J8" s="33"/>
    </row>
    <row r="9" spans="1:10" x14ac:dyDescent="0.25">
      <c r="A9" s="33"/>
      <c r="B9" s="49" t="s">
        <v>202</v>
      </c>
      <c r="C9" s="4"/>
      <c r="D9" s="50"/>
      <c r="E9" s="358" t="str">
        <f>B9</f>
        <v>Supply water</v>
      </c>
      <c r="F9" s="359"/>
      <c r="G9" s="359"/>
      <c r="H9" s="4"/>
      <c r="I9" s="51">
        <f>D9</f>
        <v>0</v>
      </c>
      <c r="J9" s="33"/>
    </row>
    <row r="10" spans="1:10" x14ac:dyDescent="0.25">
      <c r="A10" s="33"/>
      <c r="B10" s="49" t="s">
        <v>203</v>
      </c>
      <c r="C10" s="4"/>
      <c r="D10" s="50">
        <f>D9</f>
        <v>0</v>
      </c>
      <c r="E10" s="358" t="str">
        <f>B10</f>
        <v>Return water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204</v>
      </c>
      <c r="C11" s="4"/>
      <c r="D11" s="50">
        <f>D9</f>
        <v>0</v>
      </c>
      <c r="E11" s="358" t="str">
        <f>B11</f>
        <v>Entering air (dry bulb)</v>
      </c>
      <c r="F11" s="359"/>
      <c r="G11" s="360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x14ac:dyDescent="0.25">
      <c r="A13" s="33"/>
      <c r="B13" s="34"/>
      <c r="C13" s="361" t="str">
        <f>CONCATENATE(B8," ",C9,"/",C10,"/",C11)</f>
        <v>Heating: //</v>
      </c>
      <c r="D13" s="362"/>
      <c r="E13" s="363" t="str">
        <f>CONCATENATE(G8," ",H9,"/",H10,"/",H11)</f>
        <v>Cooling: //</v>
      </c>
      <c r="F13" s="364"/>
      <c r="G13" s="349" t="s">
        <v>134</v>
      </c>
      <c r="H13" s="349" t="s">
        <v>43</v>
      </c>
      <c r="I13" s="349" t="s">
        <v>179</v>
      </c>
      <c r="J13" s="349" t="s">
        <v>180</v>
      </c>
    </row>
    <row r="14" spans="1:10" s="3" customFormat="1" ht="144.94999999999999" customHeight="1" thickBot="1" x14ac:dyDescent="0.3">
      <c r="A14" s="61"/>
      <c r="B14" s="61"/>
      <c r="C14" s="62" t="s">
        <v>131</v>
      </c>
      <c r="D14" s="63" t="s">
        <v>132</v>
      </c>
      <c r="E14" s="64" t="s">
        <v>133</v>
      </c>
      <c r="F14" s="65" t="str">
        <f>D14</f>
        <v>Water flow</v>
      </c>
      <c r="G14" s="350"/>
      <c r="H14" s="350"/>
      <c r="I14" s="350"/>
      <c r="J14" s="350"/>
    </row>
    <row r="15" spans="1:10" ht="15.75" thickBot="1" x14ac:dyDescent="0.3">
      <c r="A15" s="351" t="s">
        <v>30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x14ac:dyDescent="0.25">
      <c r="A16" s="353" t="s">
        <v>12</v>
      </c>
      <c r="B16" s="66" t="s">
        <v>216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31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32</v>
      </c>
      <c r="C18" s="26"/>
      <c r="D18" s="27"/>
      <c r="E18" s="28"/>
      <c r="F18" s="29"/>
      <c r="G18" s="30"/>
      <c r="H18" s="31"/>
      <c r="I18" s="32"/>
      <c r="J18" s="33"/>
    </row>
    <row r="19" spans="1:10" x14ac:dyDescent="0.25">
      <c r="A19" s="33"/>
      <c r="B19" s="34" t="s">
        <v>65</v>
      </c>
      <c r="C19" s="33"/>
      <c r="D19" s="33"/>
      <c r="E19" s="33"/>
      <c r="F19" s="33"/>
      <c r="G19" s="33"/>
      <c r="H19" s="33"/>
      <c r="I19" s="69"/>
      <c r="J19" s="33"/>
    </row>
    <row r="20" spans="1:10" x14ac:dyDescent="0.25">
      <c r="A20" s="70" t="s">
        <v>13</v>
      </c>
      <c r="B20" s="71" t="s">
        <v>52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70" t="s">
        <v>14</v>
      </c>
      <c r="B21" s="71" t="s">
        <v>58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70" t="s">
        <v>48</v>
      </c>
      <c r="B22" s="71" t="s">
        <v>53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H13:H14"/>
    <mergeCell ref="I13:I14"/>
    <mergeCell ref="J13:J14"/>
    <mergeCell ref="A15:B15"/>
    <mergeCell ref="A16:A18"/>
    <mergeCell ref="B1:F1"/>
    <mergeCell ref="E9:G9"/>
    <mergeCell ref="E10:G10"/>
    <mergeCell ref="E11:G11"/>
    <mergeCell ref="C13:D13"/>
    <mergeCell ref="E13:F13"/>
    <mergeCell ref="G13:G14"/>
  </mergeCells>
  <dataValidations count="6">
    <dataValidation type="decimal" operator="greaterThan" allowBlank="1" showInputMessage="1" showErrorMessage="1" error="value must be higher than 15" sqref="H9" xr:uid="{00000000-0002-0000-0B00-000000000000}">
      <formula1>14.9</formula1>
    </dataValidation>
    <dataValidation type="decimal" operator="greaterThan" allowBlank="1" showInputMessage="1" showErrorMessage="1" error="return must be higher than inlet" sqref="H10" xr:uid="{00000000-0002-0000-0B00-000001000000}">
      <formula1>H9</formula1>
    </dataValidation>
    <dataValidation type="decimal" operator="greaterThan" allowBlank="1" showInputMessage="1" showErrorMessage="1" error="room temperature must be higher than watertemperature" sqref="H11" xr:uid="{00000000-0002-0000-0B00-000002000000}">
      <formula1>H10</formula1>
    </dataValidation>
    <dataValidation type="decimal" operator="lessThanOrEqual" allowBlank="1" showInputMessage="1" showErrorMessage="1" error="water temperature max 95°C" sqref="C9" xr:uid="{00000000-0002-0000-0B00-000003000000}">
      <formula1>95</formula1>
    </dataValidation>
    <dataValidation type="decimal" operator="lessThan" allowBlank="1" showInputMessage="1" showErrorMessage="1" error="return must be lower than inlet" sqref="C10" xr:uid="{00000000-0002-0000-0B00-000004000000}">
      <formula1>C9</formula1>
    </dataValidation>
    <dataValidation type="decimal" operator="lessThan" allowBlank="1" showInputMessage="1" showErrorMessage="1" error="room air temperature must be lower than water temperature" sqref="C11" xr:uid="{00000000-0002-0000-0B00-000005000000}">
      <formula1>C10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4"/>
  <dimension ref="A1:J22"/>
  <sheetViews>
    <sheetView workbookViewId="0"/>
  </sheetViews>
  <sheetFormatPr defaultColWidth="0" defaultRowHeight="15" customHeight="1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7"/>
      <c r="D1" s="357"/>
      <c r="E1" s="357"/>
      <c r="F1" s="357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/>
      <c r="B3" s="35" t="s">
        <v>26</v>
      </c>
      <c r="C3" s="6"/>
      <c r="D3" s="36" t="s">
        <v>10</v>
      </c>
      <c r="E3" s="108" t="s">
        <v>69</v>
      </c>
      <c r="F3" s="33" t="s">
        <v>89</v>
      </c>
      <c r="G3" s="33" t="s">
        <v>248</v>
      </c>
      <c r="H3" s="33" t="s">
        <v>187</v>
      </c>
      <c r="I3" s="33" t="s">
        <v>324</v>
      </c>
      <c r="J3" s="33"/>
    </row>
    <row r="4" spans="1:10" x14ac:dyDescent="0.25">
      <c r="A4" s="33"/>
      <c r="B4" s="37" t="s">
        <v>27</v>
      </c>
      <c r="C4" s="4"/>
      <c r="D4" s="38" t="str">
        <f>D3</f>
        <v>mm</v>
      </c>
      <c r="E4" s="33" t="s">
        <v>82</v>
      </c>
      <c r="F4" s="33" t="s">
        <v>93</v>
      </c>
      <c r="G4" s="33" t="s">
        <v>84</v>
      </c>
      <c r="H4" s="33" t="s">
        <v>339</v>
      </c>
      <c r="I4" s="33" t="s">
        <v>325</v>
      </c>
      <c r="J4" s="33"/>
    </row>
    <row r="5" spans="1:10" x14ac:dyDescent="0.25">
      <c r="A5" s="33"/>
      <c r="B5" s="37" t="s">
        <v>28</v>
      </c>
      <c r="C5" s="4"/>
      <c r="D5" s="38"/>
      <c r="E5" s="33" t="s">
        <v>73</v>
      </c>
      <c r="F5" s="33" t="s">
        <v>97</v>
      </c>
      <c r="G5" s="33" t="s">
        <v>159</v>
      </c>
      <c r="H5" s="33"/>
      <c r="I5" s="33" t="s">
        <v>326</v>
      </c>
      <c r="J5" s="33"/>
    </row>
    <row r="6" spans="1:10" ht="15.75" thickBot="1" x14ac:dyDescent="0.3">
      <c r="A6" s="33"/>
      <c r="B6" s="39" t="s">
        <v>29</v>
      </c>
      <c r="C6" s="40"/>
      <c r="D6" s="41" t="str">
        <f>D3</f>
        <v>mm</v>
      </c>
      <c r="E6" s="33" t="s">
        <v>283</v>
      </c>
      <c r="F6" s="33" t="s">
        <v>164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191</v>
      </c>
      <c r="C8" s="43"/>
      <c r="D8" s="44"/>
      <c r="E8" s="45"/>
      <c r="F8" s="46"/>
      <c r="G8" s="47" t="s">
        <v>192</v>
      </c>
      <c r="H8" s="46"/>
      <c r="I8" s="48"/>
      <c r="J8" s="33"/>
    </row>
    <row r="9" spans="1:10" x14ac:dyDescent="0.25">
      <c r="A9" s="33"/>
      <c r="B9" s="49" t="s">
        <v>202</v>
      </c>
      <c r="C9" s="4"/>
      <c r="D9" s="50"/>
      <c r="E9" s="358" t="str">
        <f>B9</f>
        <v>Supply water</v>
      </c>
      <c r="F9" s="359"/>
      <c r="G9" s="359"/>
      <c r="H9" s="4"/>
      <c r="I9" s="51">
        <f>D9</f>
        <v>0</v>
      </c>
      <c r="J9" s="33"/>
    </row>
    <row r="10" spans="1:10" x14ac:dyDescent="0.25">
      <c r="A10" s="33"/>
      <c r="B10" s="49" t="s">
        <v>203</v>
      </c>
      <c r="C10" s="4"/>
      <c r="D10" s="50">
        <f>D9</f>
        <v>0</v>
      </c>
      <c r="E10" s="358" t="str">
        <f>B10</f>
        <v>Return water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204</v>
      </c>
      <c r="C11" s="4"/>
      <c r="D11" s="50">
        <f>D9</f>
        <v>0</v>
      </c>
      <c r="E11" s="358" t="str">
        <f>B11</f>
        <v>Entering air (dry bulb)</v>
      </c>
      <c r="F11" s="359"/>
      <c r="G11" s="360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x14ac:dyDescent="0.25">
      <c r="A13" s="33"/>
      <c r="B13" s="34"/>
      <c r="C13" s="361" t="str">
        <f>CONCATENATE(B8," ",C9,"/",C10,"/",C11)</f>
        <v>Heating: //</v>
      </c>
      <c r="D13" s="362"/>
      <c r="E13" s="363" t="str">
        <f>CONCATENATE(G8," ",H9,"/",H10,"/",H11)</f>
        <v>Cooling: //</v>
      </c>
      <c r="F13" s="364"/>
      <c r="G13" s="349" t="s">
        <v>134</v>
      </c>
      <c r="H13" s="349" t="s">
        <v>43</v>
      </c>
      <c r="I13" s="349" t="s">
        <v>179</v>
      </c>
      <c r="J13" s="349" t="s">
        <v>180</v>
      </c>
    </row>
    <row r="14" spans="1:10" s="3" customFormat="1" ht="144.94999999999999" customHeight="1" thickBot="1" x14ac:dyDescent="0.3">
      <c r="A14" s="61"/>
      <c r="B14" s="61"/>
      <c r="C14" s="62" t="s">
        <v>131</v>
      </c>
      <c r="D14" s="63" t="s">
        <v>132</v>
      </c>
      <c r="E14" s="64" t="s">
        <v>133</v>
      </c>
      <c r="F14" s="65" t="str">
        <f>D14</f>
        <v>Water flow</v>
      </c>
      <c r="G14" s="350"/>
      <c r="H14" s="350"/>
      <c r="I14" s="350"/>
      <c r="J14" s="350"/>
    </row>
    <row r="15" spans="1:10" ht="15.75" thickBot="1" x14ac:dyDescent="0.3">
      <c r="A15" s="351" t="s">
        <v>30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x14ac:dyDescent="0.25">
      <c r="A16" s="353" t="s">
        <v>12</v>
      </c>
      <c r="B16" s="66" t="s">
        <v>216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31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32</v>
      </c>
      <c r="C18" s="26"/>
      <c r="D18" s="27"/>
      <c r="E18" s="28"/>
      <c r="F18" s="29"/>
      <c r="G18" s="30"/>
      <c r="H18" s="31"/>
      <c r="I18" s="32"/>
      <c r="J18" s="33"/>
    </row>
    <row r="19" spans="1:10" x14ac:dyDescent="0.25">
      <c r="A19" s="33"/>
      <c r="B19" s="34" t="s">
        <v>65</v>
      </c>
      <c r="C19" s="33"/>
      <c r="D19" s="33"/>
      <c r="E19" s="33"/>
      <c r="F19" s="33"/>
      <c r="G19" s="33"/>
      <c r="H19" s="33"/>
      <c r="I19" s="69"/>
      <c r="J19" s="33"/>
    </row>
    <row r="20" spans="1:10" x14ac:dyDescent="0.25">
      <c r="A20" s="70" t="s">
        <v>13</v>
      </c>
      <c r="B20" s="71" t="s">
        <v>52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70" t="s">
        <v>14</v>
      </c>
      <c r="B21" s="71" t="s">
        <v>58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70" t="s">
        <v>48</v>
      </c>
      <c r="B22" s="71" t="s">
        <v>53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H13:H14"/>
    <mergeCell ref="I13:I14"/>
    <mergeCell ref="J13:J14"/>
    <mergeCell ref="A15:B15"/>
    <mergeCell ref="A16:A18"/>
    <mergeCell ref="B1:F1"/>
    <mergeCell ref="E9:G9"/>
    <mergeCell ref="E10:G10"/>
    <mergeCell ref="E11:G11"/>
    <mergeCell ref="C13:D13"/>
    <mergeCell ref="E13:F13"/>
    <mergeCell ref="G13:G14"/>
  </mergeCells>
  <dataValidations count="6">
    <dataValidation type="decimal" operator="lessThan" allowBlank="1" showInputMessage="1" showErrorMessage="1" error="room air temperature must be lower than water temperature" sqref="C11" xr:uid="{00000000-0002-0000-0C00-000000000000}">
      <formula1>C10</formula1>
    </dataValidation>
    <dataValidation type="decimal" operator="lessThan" allowBlank="1" showInputMessage="1" showErrorMessage="1" error="return must be lower than inlet" sqref="C10" xr:uid="{00000000-0002-0000-0C00-000001000000}">
      <formula1>C9</formula1>
    </dataValidation>
    <dataValidation type="decimal" operator="lessThanOrEqual" allowBlank="1" showInputMessage="1" showErrorMessage="1" error="water temperature max 95°C" sqref="C9" xr:uid="{00000000-0002-0000-0C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C00-000003000000}">
      <formula1>H10</formula1>
    </dataValidation>
    <dataValidation type="decimal" operator="greaterThan" allowBlank="1" showInputMessage="1" showErrorMessage="1" error="return must be higher than inlet" sqref="H10" xr:uid="{00000000-0002-0000-0C00-000004000000}">
      <formula1>H9</formula1>
    </dataValidation>
    <dataValidation type="decimal" operator="greaterThan" allowBlank="1" showInputMessage="1" showErrorMessage="1" error="value must be higher than 15" sqref="H9" xr:uid="{00000000-0002-0000-0C00-000005000000}">
      <formula1>14.9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autoPageBreaks="0"/>
  </sheetPr>
  <dimension ref="A1:DQ2682"/>
  <sheetViews>
    <sheetView topLeftCell="T8" zoomScale="104" zoomScaleNormal="85" workbookViewId="0">
      <selection activeCell="AM34" sqref="AM34"/>
    </sheetView>
  </sheetViews>
  <sheetFormatPr defaultRowHeight="15" x14ac:dyDescent="0.25"/>
  <cols>
    <col min="1" max="1" width="16.5703125" bestFit="1" customWidth="1"/>
    <col min="2" max="2" width="7" bestFit="1" customWidth="1"/>
    <col min="3" max="3" width="5.140625" bestFit="1" customWidth="1"/>
    <col min="4" max="5" width="12.28515625" bestFit="1" customWidth="1"/>
    <col min="6" max="6" width="11.5703125" bestFit="1" customWidth="1"/>
    <col min="7" max="7" width="12.140625" bestFit="1" customWidth="1"/>
    <col min="8" max="8" width="13.5703125" bestFit="1" customWidth="1"/>
    <col min="9" max="9" width="31.28515625" bestFit="1" customWidth="1"/>
    <col min="10" max="10" width="4.140625" bestFit="1" customWidth="1"/>
    <col min="11" max="12" width="6.7109375" customWidth="1"/>
    <col min="13" max="13" width="12.42578125" style="1" bestFit="1" customWidth="1"/>
    <col min="14" max="14" width="9.7109375" customWidth="1"/>
    <col min="15" max="15" width="9.5703125" bestFit="1" customWidth="1"/>
    <col min="16" max="16" width="18.140625" bestFit="1" customWidth="1"/>
    <col min="17" max="17" width="17" bestFit="1" customWidth="1"/>
    <col min="18" max="18" width="28.7109375" bestFit="1" customWidth="1"/>
    <col min="19" max="19" width="20" bestFit="1" customWidth="1"/>
    <col min="20" max="20" width="17" bestFit="1" customWidth="1"/>
    <col min="21" max="21" width="28.7109375" bestFit="1" customWidth="1"/>
    <col min="22" max="22" width="16.28515625" bestFit="1" customWidth="1"/>
    <col min="28" max="28" width="10.85546875" bestFit="1" customWidth="1"/>
    <col min="31" max="31" width="9.42578125" bestFit="1" customWidth="1"/>
    <col min="32" max="32" width="9.140625" customWidth="1"/>
    <col min="33" max="36" width="5.7109375" style="166" customWidth="1"/>
    <col min="37" max="37" width="17" style="1" bestFit="1" customWidth="1"/>
    <col min="38" max="39" width="9.7109375" bestFit="1" customWidth="1"/>
    <col min="52" max="52" width="11.7109375" style="114" bestFit="1" customWidth="1"/>
    <col min="53" max="53" width="6.7109375" style="1" customWidth="1"/>
    <col min="54" max="56" width="6.7109375" customWidth="1"/>
    <col min="57" max="57" width="7.7109375" customWidth="1"/>
    <col min="58" max="63" width="6.7109375" customWidth="1"/>
    <col min="64" max="64" width="10.140625" customWidth="1"/>
    <col min="65" max="65" width="6.7109375" customWidth="1"/>
    <col min="79" max="79" width="10.140625" customWidth="1"/>
    <col min="80" max="80" width="16.5703125" customWidth="1"/>
    <col min="81" max="81" width="9.42578125" customWidth="1"/>
    <col min="83" max="83" width="9.42578125" bestFit="1" customWidth="1"/>
    <col min="117" max="117" width="9.42578125" bestFit="1" customWidth="1"/>
  </cols>
  <sheetData>
    <row r="1" spans="1:121" ht="25.5" customHeight="1" x14ac:dyDescent="0.25">
      <c r="A1" t="str">
        <f>+CONCATENATE($A$2,"_L")</f>
        <v>EcoReviva_L</v>
      </c>
      <c r="M1" s="279" t="s">
        <v>6</v>
      </c>
      <c r="N1" s="280" t="s">
        <v>3</v>
      </c>
      <c r="O1" s="280">
        <v>75</v>
      </c>
      <c r="P1" s="281">
        <f>IF($BZ$2=1,EcoReviva!E10,IF($BZ$2=2,(EcoReviva!E10-32)/1.8,))</f>
        <v>55</v>
      </c>
      <c r="Q1" s="280"/>
      <c r="R1" s="279" t="s">
        <v>7</v>
      </c>
      <c r="S1" s="280" t="s">
        <v>3</v>
      </c>
      <c r="T1" s="280">
        <v>16</v>
      </c>
      <c r="U1" s="280">
        <f>IF($BZ$2=1,EcoReviva!J10,IF($BZ$2=2,(EcoReviva!J10-32)/1.8,))</f>
        <v>16</v>
      </c>
      <c r="AQ1" s="113"/>
      <c r="AS1" s="7"/>
      <c r="AT1" s="7"/>
      <c r="AV1" s="113"/>
      <c r="AW1" s="113"/>
      <c r="AX1" s="113"/>
      <c r="AY1" s="113"/>
      <c r="BT1" t="s">
        <v>96</v>
      </c>
      <c r="BU1" t="str">
        <f>IF($CC$17=1,"GEEN",IF($CC$17=2,"NONE",IF($CC$17=3,"NONE",IF($CC$17=4,"NONE",IF($CC$17=5,"NONE",)))))</f>
        <v>GEEN</v>
      </c>
      <c r="BV1">
        <v>10</v>
      </c>
      <c r="BW1">
        <v>15</v>
      </c>
      <c r="BZ1" t="s">
        <v>80</v>
      </c>
      <c r="CB1" s="116" t="s">
        <v>78</v>
      </c>
      <c r="CC1" s="117" t="s">
        <v>79</v>
      </c>
      <c r="CD1" s="117" t="s">
        <v>8</v>
      </c>
      <c r="CE1" s="117" t="s">
        <v>9</v>
      </c>
      <c r="CF1" s="118" t="s">
        <v>0</v>
      </c>
      <c r="CH1" s="328" t="s">
        <v>2270</v>
      </c>
      <c r="CI1" s="329"/>
      <c r="CJ1" s="330"/>
      <c r="CN1" s="328"/>
      <c r="CO1" s="329"/>
      <c r="CP1" s="330"/>
      <c r="CQ1" s="328"/>
      <c r="CR1" s="329"/>
      <c r="CS1" s="330"/>
      <c r="CT1" s="328"/>
      <c r="CU1" s="329"/>
      <c r="CV1" s="330"/>
      <c r="CW1" s="328"/>
      <c r="CX1" s="329"/>
      <c r="CY1" s="330"/>
      <c r="CZ1" s="328"/>
      <c r="DA1" s="329"/>
      <c r="DB1" s="330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</row>
    <row r="2" spans="1:121" ht="26.25" x14ac:dyDescent="0.4">
      <c r="A2" t="str">
        <f>CA3</f>
        <v>EcoReviva</v>
      </c>
      <c r="M2" s="282"/>
      <c r="N2" s="166" t="s">
        <v>4</v>
      </c>
      <c r="O2" s="166">
        <v>65</v>
      </c>
      <c r="P2" s="281">
        <f>IF($BZ$2=1,EcoReviva!E11,IF($BZ$2=2,(EcoReviva!E11-32)/1.8,))</f>
        <v>45</v>
      </c>
      <c r="Q2" s="166"/>
      <c r="R2" s="282"/>
      <c r="S2" s="166" t="s">
        <v>4</v>
      </c>
      <c r="T2" s="166">
        <v>18</v>
      </c>
      <c r="U2" s="166">
        <f>IF($BZ$2=1,EcoReviva!J11,IF($BZ$2=2,(EcoReviva!J11-32)/1.8,))</f>
        <v>18</v>
      </c>
      <c r="V2" s="113">
        <f>EcoReviva!J13</f>
        <v>0.5</v>
      </c>
      <c r="AS2" s="7"/>
      <c r="AT2" s="7"/>
      <c r="BT2">
        <v>1</v>
      </c>
      <c r="BZ2">
        <v>1</v>
      </c>
      <c r="CB2" s="345" t="s">
        <v>77</v>
      </c>
      <c r="CC2" s="346"/>
      <c r="CD2" s="346"/>
      <c r="CE2" s="346"/>
      <c r="CF2" s="347"/>
      <c r="CH2" s="1" t="s">
        <v>9</v>
      </c>
      <c r="CI2" t="s">
        <v>8</v>
      </c>
      <c r="CJ2" s="8" t="s">
        <v>0</v>
      </c>
      <c r="CN2" s="1"/>
      <c r="CP2" s="8"/>
      <c r="CQ2" s="1"/>
      <c r="CS2" s="8"/>
      <c r="CT2" s="1"/>
      <c r="CV2" s="8"/>
      <c r="CW2" s="1"/>
      <c r="CY2" s="8"/>
      <c r="CZ2" s="1"/>
      <c r="DB2" s="8"/>
      <c r="DE2" s="74"/>
      <c r="DF2" s="301" t="str">
        <f>IF(data!$CC$17=7,"Effektsimulering Hybridmodeller","Selectiontool LowH2O Hybrids")</f>
        <v>Selectiontool LowH2O Hybrids</v>
      </c>
      <c r="DG2" s="302"/>
      <c r="DH2" s="302"/>
      <c r="DI2" s="302"/>
      <c r="DJ2" s="302"/>
      <c r="DK2" s="302"/>
      <c r="DL2" s="302"/>
      <c r="DM2" s="302"/>
      <c r="DN2" s="302"/>
      <c r="DO2" s="303"/>
      <c r="DP2" s="74"/>
      <c r="DQ2" s="74"/>
    </row>
    <row r="3" spans="1:121" x14ac:dyDescent="0.25">
      <c r="A3" t="str">
        <f>+CONCATENATE($A$2,"_T")</f>
        <v>EcoReviva_T</v>
      </c>
      <c r="M3" s="282"/>
      <c r="N3" s="166" t="s">
        <v>5</v>
      </c>
      <c r="O3" s="166">
        <v>20</v>
      </c>
      <c r="P3" s="281">
        <f>IF($BZ$2=1,EcoReviva!E12,IF($BZ$2=2,(EcoReviva!E12-32)/1.8,))</f>
        <v>20</v>
      </c>
      <c r="Q3" s="166"/>
      <c r="R3" s="282"/>
      <c r="S3" s="166" t="s">
        <v>5</v>
      </c>
      <c r="T3" s="166">
        <v>27</v>
      </c>
      <c r="U3" s="166">
        <f>IF($BZ$2=1,EcoReviva!J12,IF($BZ$2=2,(EcoReviva!J12-32)/1.8,))</f>
        <v>26.999999999999996</v>
      </c>
      <c r="AS3" s="7"/>
      <c r="AT3" s="7"/>
      <c r="AZ3" s="119"/>
      <c r="BZ3">
        <v>1</v>
      </c>
      <c r="CA3" t="s">
        <v>2270</v>
      </c>
      <c r="CB3" s="1" t="str">
        <f>CH1</f>
        <v>EcoReviva</v>
      </c>
      <c r="CC3" t="s">
        <v>15</v>
      </c>
      <c r="CD3" t="str">
        <f t="shared" ref="CD3:CD19" si="0">IF($CB$9=5,CX3,CI3)</f>
        <v>055</v>
      </c>
      <c r="CE3" t="str">
        <f>IF($CB$9=1,CH3,IF($CB$9=2,CN3,IF($CB$9=3,CQ3,IF($CB$9=4,#REF!,IF($CB$9=5,CW3)))))</f>
        <v>040</v>
      </c>
      <c r="CF3" s="8">
        <v>10</v>
      </c>
      <c r="CH3" s="277" t="s">
        <v>367</v>
      </c>
      <c r="CI3" t="s">
        <v>368</v>
      </c>
      <c r="CJ3" s="8">
        <v>11</v>
      </c>
      <c r="CN3" s="1"/>
      <c r="CP3" s="8"/>
      <c r="CQ3" s="1"/>
      <c r="CS3" s="8"/>
      <c r="CT3" s="1"/>
      <c r="CV3" s="8"/>
      <c r="CW3" s="1"/>
      <c r="CY3" s="8"/>
      <c r="CZ3" s="1"/>
      <c r="DB3" s="8"/>
      <c r="DE3" s="74"/>
      <c r="DF3" s="73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</row>
    <row r="4" spans="1:121" x14ac:dyDescent="0.25">
      <c r="A4" s="149" t="s">
        <v>11</v>
      </c>
      <c r="B4" s="135">
        <v>2</v>
      </c>
      <c r="C4" s="135">
        <v>3</v>
      </c>
      <c r="D4" s="135">
        <v>4</v>
      </c>
      <c r="E4" s="135">
        <v>5</v>
      </c>
      <c r="F4" s="135">
        <v>6</v>
      </c>
      <c r="G4" s="135">
        <v>7</v>
      </c>
      <c r="H4" s="135">
        <v>8</v>
      </c>
      <c r="I4" s="135">
        <v>9</v>
      </c>
      <c r="J4" s="135">
        <v>10</v>
      </c>
      <c r="K4" s="135">
        <v>11</v>
      </c>
      <c r="L4" s="135">
        <v>12</v>
      </c>
      <c r="M4" s="135">
        <v>13</v>
      </c>
      <c r="N4" s="135"/>
      <c r="O4" s="135">
        <v>14</v>
      </c>
      <c r="P4" s="135"/>
      <c r="Q4" s="135"/>
      <c r="R4" s="135"/>
      <c r="S4" s="135"/>
      <c r="T4" s="135"/>
      <c r="U4" s="136"/>
      <c r="V4" s="136">
        <v>15</v>
      </c>
      <c r="AG4"/>
      <c r="AH4"/>
      <c r="AI4"/>
      <c r="AJ4"/>
      <c r="AK4"/>
      <c r="AZ4"/>
      <c r="BA4"/>
      <c r="CA4" t="s">
        <v>99</v>
      </c>
      <c r="CB4" s="1">
        <f>CN1</f>
        <v>0</v>
      </c>
      <c r="CC4" t="s">
        <v>16</v>
      </c>
      <c r="CD4" t="str">
        <f t="shared" si="0"/>
        <v>065</v>
      </c>
      <c r="CE4" t="str">
        <f>IF($CB$9=1,CH4,IF($CB$9=2,CN4,IF($CB$9=3,CQ4,IF($CB$9=4,#REF!,IF($CB$9=5,CW4)))))</f>
        <v>045</v>
      </c>
      <c r="CF4" s="8">
        <v>11</v>
      </c>
      <c r="CH4" s="277" t="s">
        <v>531</v>
      </c>
      <c r="CI4" t="s">
        <v>383</v>
      </c>
      <c r="CJ4" s="8">
        <v>16</v>
      </c>
      <c r="CN4" s="1"/>
      <c r="CP4" s="8"/>
      <c r="CQ4" s="1"/>
      <c r="CS4" s="8"/>
      <c r="CT4" s="1"/>
      <c r="CV4" s="8"/>
      <c r="CW4" s="1"/>
      <c r="CY4" s="8"/>
      <c r="CZ4" s="1"/>
      <c r="DB4" s="8"/>
      <c r="DE4" s="74"/>
      <c r="DF4" s="154"/>
      <c r="DG4" s="155"/>
      <c r="DH4" s="74"/>
      <c r="DI4" s="74"/>
      <c r="DJ4" s="307" t="s">
        <v>218</v>
      </c>
      <c r="DK4" s="308"/>
      <c r="DL4" s="308"/>
      <c r="DM4" s="327"/>
      <c r="DN4" s="348" t="str">
        <f>EcoReviva!J4</f>
        <v>Nederlands</v>
      </c>
      <c r="DO4" s="348">
        <f>EcoReviva!K4</f>
        <v>0</v>
      </c>
      <c r="DP4" s="315"/>
      <c r="DQ4" s="316"/>
    </row>
    <row r="5" spans="1:121" x14ac:dyDescent="0.25">
      <c r="A5" t="str">
        <f>AK29</f>
        <v>DIN0900552130_</v>
      </c>
      <c r="B5" t="str">
        <f>MID(A5,7,3)</f>
        <v>055</v>
      </c>
      <c r="C5" t="str">
        <f t="shared" ref="C5:O11" si="1">VLOOKUP($A5,$A$28:$BY$2000,C$4,0)</f>
        <v>30_</v>
      </c>
      <c r="D5">
        <f t="shared" si="1"/>
        <v>200.80847818730339</v>
      </c>
      <c r="E5">
        <f t="shared" si="1"/>
        <v>1935.0981352499616</v>
      </c>
      <c r="F5">
        <f t="shared" si="1"/>
        <v>0.85</v>
      </c>
      <c r="G5">
        <f t="shared" si="1"/>
        <v>1.05</v>
      </c>
      <c r="H5">
        <f t="shared" si="1"/>
        <v>30</v>
      </c>
      <c r="I5">
        <f t="shared" si="1"/>
        <v>5.5</v>
      </c>
      <c r="J5" t="str">
        <f t="shared" si="1"/>
        <v>090</v>
      </c>
      <c r="K5">
        <f t="shared" si="1"/>
        <v>60</v>
      </c>
      <c r="L5">
        <f t="shared" si="1"/>
        <v>21</v>
      </c>
      <c r="M5" t="str">
        <f t="shared" si="1"/>
        <v>055</v>
      </c>
      <c r="N5">
        <f t="shared" ref="N5:N17" si="2">H5+8</f>
        <v>38</v>
      </c>
      <c r="O5">
        <f t="shared" si="1"/>
        <v>4.28</v>
      </c>
      <c r="P5">
        <f>ROUND(E5*POWER((($P$1-$P$2)/LN(($P$1-$P$3)/($P$2-$P$3)))/(($O$1-$O$2)/LN(($O$1-$O$3)/($O$2-$O$3))),G5),0)</f>
        <v>1125</v>
      </c>
      <c r="Q5">
        <f>ROUND(P5*3600/(($P$1-$P$2)*4186),0)</f>
        <v>97</v>
      </c>
      <c r="R5">
        <f>POWER((Q5/1000)/O5,2)*100</f>
        <v>5.1363656214516544E-2</v>
      </c>
      <c r="S5">
        <f>ROUND(D5*POWER((($U$1-$U$2)/LN(($U$1-$U$3)/($U$2-$U$3)))/(($T$1-$T$2)/LN(($T$1-$T$3)/($T$2-$T$3))),F5),0)</f>
        <v>201</v>
      </c>
      <c r="T5">
        <f>ROUND(S5*3600/(($U$2-$U$1)*4186),0)</f>
        <v>86</v>
      </c>
      <c r="U5">
        <f>POWER((T5/1000)/O5,2)*100</f>
        <v>4.03747052144292E-2</v>
      </c>
      <c r="V5">
        <f t="shared" ref="V5:V10" si="3">VLOOKUP($A5,$A$28:$BY$2000,V$4,0)</f>
        <v>1.6</v>
      </c>
      <c r="W5">
        <f>IF((237.3*LN(($V$2*EXP(17.27*($U$3/($U$3+237.3))))))/(17.27-LN(($V$2*EXP(17.27*($U$3/($U$3+237.3))))))&lt;(($U$1+$U$2)/2),1,IF(1/(1+((2258*((0.622/((101325/(1*611*EXP(17.27*((($U$1+$U$2)/2)/((($U$1+$U$2)/2)+237.3))))))-1)*1000-(0.622/((101325/($V$2*611*EXP(17.27*($U$3/($U$3+237.3))))))-1)*1000))/(1005*((($U$1+$U$2)/2)-$U$3))))&gt;1,1,1/(1+((2258*((0.622/((101325/(1*611*EXP(17.27*((($U$1+$U$2)/2)/((($U$1+$U$2)/2)+237.3))))))-1)*1000-(0.622/((101325/$V$2*611*EXP(17.27*($U$3/($U$3+237.3))))))-1)*1000))/(1005*((($U$1+$U$2)/2)-$U$3)))))</f>
        <v>1</v>
      </c>
      <c r="X5">
        <f>S5/W5</f>
        <v>201</v>
      </c>
      <c r="Y5">
        <f>X5-S5</f>
        <v>0</v>
      </c>
      <c r="Z5">
        <f>IF( Y5=0,1,0)</f>
        <v>1</v>
      </c>
      <c r="AG5"/>
      <c r="AH5"/>
      <c r="AI5"/>
      <c r="AJ5"/>
      <c r="AK5"/>
      <c r="AZ5"/>
      <c r="BA5"/>
      <c r="CA5" t="s">
        <v>100</v>
      </c>
      <c r="CB5" s="1">
        <f>CQ1</f>
        <v>0</v>
      </c>
      <c r="CC5" t="s">
        <v>17</v>
      </c>
      <c r="CD5" t="str">
        <f t="shared" si="0"/>
        <v>075</v>
      </c>
      <c r="CE5" t="str">
        <f>IF($CB$9=1,CH5,IF($CB$9=2,CN5,IF($CB$9=3,CQ5,IF($CB$9=4,#REF!,IF($CB$9=5,CW5)))))</f>
        <v>050</v>
      </c>
      <c r="CF5" s="8">
        <v>15</v>
      </c>
      <c r="CH5" s="277" t="s">
        <v>688</v>
      </c>
      <c r="CI5" t="s">
        <v>396</v>
      </c>
      <c r="CJ5" s="8">
        <v>21</v>
      </c>
      <c r="CN5" s="1"/>
      <c r="CP5" s="8"/>
      <c r="CQ5" s="1"/>
      <c r="CS5" s="8"/>
      <c r="CT5" s="1"/>
      <c r="CV5" s="8"/>
      <c r="CW5" s="1"/>
      <c r="CY5" s="8"/>
      <c r="CZ5" s="1"/>
      <c r="DB5" s="8"/>
      <c r="DE5" s="74"/>
      <c r="DF5" s="317"/>
      <c r="DG5" s="317"/>
      <c r="DH5" s="74"/>
      <c r="DI5" s="74"/>
      <c r="DJ5" s="307">
        <f>IF($J$4=data!$CC$3,NL!DJ4,IF($J$4=data!$CC$4,EN!DJ4,IF($J$4=data!$CC$5,FR!DJ4,IF($J$4=data!$CC$6,DE!DJ4,IF($J$4=data!$CC$7,NR!DJ4,IF($J$4=data!$CC$8,SP!DJ4,IF($J$4=data!$CC$9,SW!DJ4,)))))))</f>
        <v>0</v>
      </c>
      <c r="DK5" s="308"/>
      <c r="DL5" s="308"/>
      <c r="DM5" s="327"/>
      <c r="DN5" s="309" t="str">
        <f>EcoReviva!J5</f>
        <v>EcoReviva</v>
      </c>
      <c r="DO5" s="310">
        <f>EcoReviva!K5</f>
        <v>0</v>
      </c>
      <c r="DP5" s="74"/>
      <c r="DQ5" s="74"/>
    </row>
    <row r="6" spans="1:121" x14ac:dyDescent="0.25">
      <c r="A6" t="str">
        <f t="shared" ref="A6:A17" si="4">AK30</f>
        <v>DIN0900652130_</v>
      </c>
      <c r="B6" t="str">
        <f t="shared" ref="B6:B17" si="5">MID(A6,7,3)</f>
        <v>065</v>
      </c>
      <c r="C6" t="str">
        <f t="shared" si="1"/>
        <v>30_</v>
      </c>
      <c r="D6">
        <f t="shared" si="1"/>
        <v>206.3693655490612</v>
      </c>
      <c r="E6">
        <f t="shared" si="1"/>
        <v>2123.1558613833213</v>
      </c>
      <c r="F6">
        <f t="shared" si="1"/>
        <v>0.85</v>
      </c>
      <c r="G6">
        <f t="shared" si="1"/>
        <v>1.05</v>
      </c>
      <c r="H6">
        <f t="shared" si="1"/>
        <v>30</v>
      </c>
      <c r="I6">
        <f t="shared" si="1"/>
        <v>5.6</v>
      </c>
      <c r="J6" t="str">
        <f t="shared" si="1"/>
        <v>090</v>
      </c>
      <c r="K6">
        <f t="shared" si="1"/>
        <v>70</v>
      </c>
      <c r="L6">
        <f t="shared" si="1"/>
        <v>21</v>
      </c>
      <c r="M6" t="str">
        <f t="shared" si="1"/>
        <v>065</v>
      </c>
      <c r="N6">
        <f t="shared" si="2"/>
        <v>38</v>
      </c>
      <c r="O6">
        <f t="shared" si="1"/>
        <v>4.25</v>
      </c>
      <c r="P6">
        <f t="shared" ref="P6:P17" si="6">ROUND(E6*POWER((($P$1-$P$2)/LN(($P$1-$P$3)/($P$2-$P$3)))/(($O$1-$O$2)/LN(($O$1-$O$3)/($O$2-$O$3))),G6),0)</f>
        <v>1234</v>
      </c>
      <c r="Q6">
        <f t="shared" ref="Q6:Q17" si="7">ROUND(P6*3600/(($P$1-$P$2)*4186),0)</f>
        <v>106</v>
      </c>
      <c r="R6">
        <f t="shared" ref="R6:R17" si="8">POWER((Q6/1000)/O6,2)*100</f>
        <v>6.2206228373702419E-2</v>
      </c>
      <c r="S6">
        <f t="shared" ref="S6:S17" si="9">ROUND(D6*POWER((($U$1-$U$2)/LN(($U$1-$U$3)/($U$2-$U$3)))/(($T$1-$T$2)/LN(($T$1-$T$3)/($T$2-$T$3))),F6),0)</f>
        <v>206</v>
      </c>
      <c r="T6">
        <f t="shared" ref="T6:T17" si="10">ROUND(S6*3600/(($U$2-$U$1)*4186),0)</f>
        <v>89</v>
      </c>
      <c r="U6">
        <f t="shared" ref="U6:U16" si="11">POWER((T6/1000)/O6,2)*100</f>
        <v>4.3853287197231833E-2</v>
      </c>
      <c r="V6">
        <f t="shared" si="3"/>
        <v>1.9</v>
      </c>
      <c r="W6">
        <f t="shared" ref="W6:W17" si="12">IF((237.3*LN(($V$2*EXP(17.27*($U$3/($U$3+237.3))))))/(17.27-LN(($V$2*EXP(17.27*($U$3/($U$3+237.3))))))&lt;(($U$1+$U$2)/2),1,IF(1/(1+((2258*((0.622/((101325/(1*611*EXP(17.27*((($U$1+$U$2)/2)/((($U$1+$U$2)/2)+237.3))))))-1)*1000-(0.622/((101325/($V$2*611*EXP(17.27*($U$3/($U$3+237.3))))))-1)*1000))/(1005*((($U$1+$U$2)/2)-$U$3))))&gt;1,1,1/(1+((2258*((0.622/((101325/(1*611*EXP(17.27*((($U$1+$U$2)/2)/((($U$1+$U$2)/2)+237.3))))))-1)*1000-(0.622/((101325/$V$2*611*EXP(17.27*($U$3/($U$3+237.3))))))-1)*1000))/(1005*((($U$1+$U$2)/2)-$U$3)))))</f>
        <v>1</v>
      </c>
      <c r="X6">
        <f t="shared" ref="X6:X17" si="13">S6/W6</f>
        <v>206</v>
      </c>
      <c r="Y6">
        <f t="shared" ref="Y6:Y17" si="14">X6-S6</f>
        <v>0</v>
      </c>
      <c r="Z6">
        <f t="shared" ref="Z6:Z17" si="15">IF( Y6=0,1,0)</f>
        <v>1</v>
      </c>
      <c r="AG6"/>
      <c r="AH6"/>
      <c r="AI6"/>
      <c r="AJ6"/>
      <c r="AK6"/>
      <c r="AZ6"/>
      <c r="BA6"/>
      <c r="CA6" t="s">
        <v>246</v>
      </c>
      <c r="CB6" s="1" t="e">
        <f>#REF!</f>
        <v>#REF!</v>
      </c>
      <c r="CC6" t="s">
        <v>18</v>
      </c>
      <c r="CD6" t="str">
        <f t="shared" si="0"/>
        <v>085</v>
      </c>
      <c r="CE6" t="str">
        <f>IF($CB$9=1,CH6,IF($CB$9=2,CN6,IF($CB$9=3,CQ6,IF($CB$9=4,#REF!,IF($CB$9=5,CW6)))))</f>
        <v>055</v>
      </c>
      <c r="CF6" s="8">
        <v>16</v>
      </c>
      <c r="CH6" s="277" t="s">
        <v>368</v>
      </c>
      <c r="CI6" t="s">
        <v>409</v>
      </c>
      <c r="CJ6" s="8"/>
      <c r="CN6" s="1"/>
      <c r="CP6" s="8"/>
      <c r="CQ6" s="1"/>
      <c r="CS6" s="8"/>
      <c r="CT6" s="1"/>
      <c r="CV6" s="8"/>
      <c r="CW6" s="1"/>
      <c r="CY6" s="8"/>
      <c r="CZ6" s="1"/>
      <c r="DB6" s="8"/>
      <c r="DE6" s="74"/>
      <c r="DF6" s="75"/>
      <c r="DG6" s="74"/>
      <c r="DH6" s="74"/>
      <c r="DI6" s="74"/>
      <c r="DJ6" s="307" t="str">
        <f>IF($J$4=data!$CC$3,NL!DI4,IF($J$4=data!$CC$4,EN!DI4,IF($J$4=data!$CC$5,FR!DI4,IF($J$4=data!$CC$6,DE!DI4,IF($J$4=data!$CC$7,NR!DI4,IF($J$4=data!$CC$8,SP!DI4,IF($J$4=data!$CC$9,SW!DI4,)))))))&amp;" [centimeter]"</f>
        <v xml:space="preserve"> [centimeter]</v>
      </c>
      <c r="DK6" s="308"/>
      <c r="DL6" s="308"/>
      <c r="DM6" s="327"/>
      <c r="DN6" s="150" t="str">
        <f>EcoReviva!J6</f>
        <v>30dB(A)</v>
      </c>
      <c r="DO6" s="150" t="str">
        <f>EcoReviva!K6</f>
        <v>090</v>
      </c>
      <c r="DP6" s="150">
        <f>EcoReviva!L6</f>
        <v>21</v>
      </c>
      <c r="DQ6" s="151">
        <f>data!DL6</f>
        <v>0</v>
      </c>
    </row>
    <row r="7" spans="1:121" x14ac:dyDescent="0.25">
      <c r="A7" t="str">
        <f t="shared" si="4"/>
        <v>DIN0900752130_</v>
      </c>
      <c r="B7" t="str">
        <f t="shared" si="5"/>
        <v>075</v>
      </c>
      <c r="C7" t="str">
        <f t="shared" si="1"/>
        <v>30_</v>
      </c>
      <c r="D7">
        <f t="shared" si="1"/>
        <v>292.41229700201364</v>
      </c>
      <c r="E7">
        <f t="shared" si="1"/>
        <v>2817.8416357747774</v>
      </c>
      <c r="F7">
        <f t="shared" si="1"/>
        <v>0.85</v>
      </c>
      <c r="G7">
        <f t="shared" si="1"/>
        <v>1.05</v>
      </c>
      <c r="H7">
        <f t="shared" si="1"/>
        <v>30</v>
      </c>
      <c r="I7">
        <f t="shared" si="1"/>
        <v>6.7</v>
      </c>
      <c r="J7" t="str">
        <f t="shared" si="1"/>
        <v>090</v>
      </c>
      <c r="K7">
        <f t="shared" si="1"/>
        <v>80</v>
      </c>
      <c r="L7">
        <f t="shared" si="1"/>
        <v>21</v>
      </c>
      <c r="M7" t="str">
        <f t="shared" si="1"/>
        <v>075</v>
      </c>
      <c r="N7">
        <f t="shared" si="2"/>
        <v>38</v>
      </c>
      <c r="O7">
        <f t="shared" si="1"/>
        <v>4.2300000000000004</v>
      </c>
      <c r="P7">
        <f t="shared" si="6"/>
        <v>1638</v>
      </c>
      <c r="Q7">
        <f t="shared" si="7"/>
        <v>141</v>
      </c>
      <c r="R7">
        <f t="shared" si="8"/>
        <v>0.11111111111111106</v>
      </c>
      <c r="S7">
        <f t="shared" si="9"/>
        <v>292</v>
      </c>
      <c r="T7">
        <f t="shared" si="10"/>
        <v>126</v>
      </c>
      <c r="U7">
        <f t="shared" si="11"/>
        <v>8.8727931190583961E-2</v>
      </c>
      <c r="V7">
        <f t="shared" si="3"/>
        <v>2.1</v>
      </c>
      <c r="W7">
        <f t="shared" si="12"/>
        <v>1</v>
      </c>
      <c r="X7">
        <f t="shared" si="13"/>
        <v>292</v>
      </c>
      <c r="Y7">
        <f t="shared" si="14"/>
        <v>0</v>
      </c>
      <c r="Z7">
        <f t="shared" si="15"/>
        <v>1</v>
      </c>
      <c r="AG7"/>
      <c r="AH7"/>
      <c r="AI7"/>
      <c r="AJ7"/>
      <c r="AK7"/>
      <c r="AZ7"/>
      <c r="BA7"/>
      <c r="CA7" t="s">
        <v>349</v>
      </c>
      <c r="CB7" t="s">
        <v>348</v>
      </c>
      <c r="CC7" t="s">
        <v>117</v>
      </c>
      <c r="CD7" t="str">
        <f t="shared" si="0"/>
        <v>095</v>
      </c>
      <c r="CE7" t="str">
        <f>IF($CB$9=1,CH7,IF($CB$9=2,CN7,IF($CB$9=3,CQ7,IF($CB$9=4,#REF!,IF($CB$9=5,CW7)))))</f>
        <v>060</v>
      </c>
      <c r="CF7" s="8">
        <v>20</v>
      </c>
      <c r="CH7" s="277" t="s">
        <v>1001</v>
      </c>
      <c r="CI7" t="s">
        <v>422</v>
      </c>
      <c r="CJ7" s="8"/>
      <c r="CN7" s="1"/>
      <c r="CP7" s="8"/>
      <c r="CQ7" s="1"/>
      <c r="CS7" s="8"/>
      <c r="CT7" s="1"/>
      <c r="CV7" s="8"/>
      <c r="CW7" s="1"/>
      <c r="CY7" s="8"/>
      <c r="CZ7" s="1"/>
      <c r="DB7" s="8"/>
      <c r="DE7" s="74"/>
      <c r="DF7" s="76"/>
      <c r="DG7" s="77"/>
      <c r="DH7" s="77"/>
      <c r="DI7" s="77"/>
      <c r="DJ7" s="78"/>
      <c r="DK7" s="246">
        <f>IF($J$4=data!$CC$3,NL!DF3,IF($J$4=data!$CC$4,EN!DF3,IF($J$4=data!$CC$5,FR!DF3,IF($J$4=data!$CC$6,DE!DF3,IF($J$4=data!$CC$7,NR!DF3,IF($J$4=data!$CC$8,SP!DF3,IF($J$4=data!$CC$9,SW!DF3,)))))))</f>
        <v>0</v>
      </c>
      <c r="DL7" s="78"/>
      <c r="DM7" s="313">
        <f>IF($J$4=data!$CC$3,NL!DF16,IF($J$4=data!$CC$4,EN!DF16,IF($J$4=data!$CC$5,FR!DF16,IF($J$4=data!$CC$6,DE!DF16,IF($J$4=data!$CC$7,NR!DF16,IF($J$4=data!$CC$8,SP!DF16,IF($J$4=data!$CC$9,SW!DF16,)))))))</f>
        <v>0</v>
      </c>
      <c r="DN7" s="313"/>
      <c r="DO7" s="313">
        <f>IF($J$4=data!$CC$3,NL!DF4,IF($J$4=data!$CC$4,EN!DF4,IF($J$4=data!$CC$5,FR!DF4,IF($J$4=data!$CC$6,DE!DF4,IF($J$4=data!$CC$7,NR!DF4,IF($J$4=data!$CC$8,SP!DF4,IF($J$4=data!$CC$9,SW!DF4,)))))))</f>
        <v>0</v>
      </c>
      <c r="DP7" s="313">
        <f>IF($J$4=data!$CC$3,NL!DF5,IF($J$4=data!$CC$4,EN!DF5,IF($J$4=data!$CC$5,FR!DF5,IF($J$4=data!$CC$6,DE!DF5,IF($J$4=data!$CC$7,NR!DF5,IF($J$4=data!$CC$8,SP!DF5,IF($J$4=data!$CC$9,SW!DF5,)))))))</f>
        <v>0</v>
      </c>
      <c r="DQ7" s="311">
        <f>IF($J$4=data!$CC$3,NL!DF6,IF($J$4=data!$CC$4,EN!DF6,IF($J$4=data!$CC$5,FR!DF6,IF($J$4=data!$CC$6,DE!DF6,IF($J$4=data!$CC$7,NR!DF6,IF($J$4=data!$CC$8,SP!DF6,IF($J$4=data!$CC$9,SW!DF6,)))))))</f>
        <v>0</v>
      </c>
    </row>
    <row r="8" spans="1:121" x14ac:dyDescent="0.25">
      <c r="A8" t="str">
        <f t="shared" si="4"/>
        <v>DIN0900852130_</v>
      </c>
      <c r="B8" t="str">
        <f t="shared" si="5"/>
        <v>085</v>
      </c>
      <c r="C8" t="str">
        <f t="shared" si="1"/>
        <v>30_</v>
      </c>
      <c r="D8">
        <f t="shared" si="1"/>
        <v>334.55793096194566</v>
      </c>
      <c r="E8">
        <f t="shared" si="1"/>
        <v>3223.9795559512399</v>
      </c>
      <c r="F8">
        <f t="shared" si="1"/>
        <v>0.85</v>
      </c>
      <c r="G8">
        <f t="shared" si="1"/>
        <v>1.05</v>
      </c>
      <c r="H8">
        <f t="shared" si="1"/>
        <v>30</v>
      </c>
      <c r="I8">
        <f t="shared" si="1"/>
        <v>7.7</v>
      </c>
      <c r="J8" t="str">
        <f t="shared" si="1"/>
        <v>090</v>
      </c>
      <c r="K8">
        <f t="shared" si="1"/>
        <v>90</v>
      </c>
      <c r="L8">
        <f t="shared" si="1"/>
        <v>21</v>
      </c>
      <c r="M8" t="str">
        <f t="shared" si="1"/>
        <v>085</v>
      </c>
      <c r="N8">
        <f t="shared" si="2"/>
        <v>38</v>
      </c>
      <c r="O8">
        <f t="shared" si="1"/>
        <v>4.2</v>
      </c>
      <c r="P8">
        <f t="shared" si="6"/>
        <v>1874</v>
      </c>
      <c r="Q8">
        <f t="shared" si="7"/>
        <v>161</v>
      </c>
      <c r="R8">
        <f t="shared" si="8"/>
        <v>0.14694444444444443</v>
      </c>
      <c r="S8">
        <f t="shared" si="9"/>
        <v>335</v>
      </c>
      <c r="T8">
        <f t="shared" si="10"/>
        <v>144</v>
      </c>
      <c r="U8">
        <f t="shared" si="11"/>
        <v>0.11755102040816323</v>
      </c>
      <c r="V8">
        <f t="shared" si="3"/>
        <v>2.4</v>
      </c>
      <c r="W8">
        <f t="shared" si="12"/>
        <v>1</v>
      </c>
      <c r="X8">
        <f t="shared" si="13"/>
        <v>335</v>
      </c>
      <c r="Y8">
        <f t="shared" si="14"/>
        <v>0</v>
      </c>
      <c r="Z8">
        <f t="shared" si="15"/>
        <v>1</v>
      </c>
      <c r="AG8"/>
      <c r="AH8"/>
      <c r="AI8"/>
      <c r="AJ8"/>
      <c r="AK8"/>
      <c r="AZ8"/>
      <c r="BA8"/>
      <c r="CA8" t="s">
        <v>350</v>
      </c>
      <c r="CB8" t="s">
        <v>351</v>
      </c>
      <c r="CC8" t="s">
        <v>214</v>
      </c>
      <c r="CD8">
        <f t="shared" si="0"/>
        <v>105</v>
      </c>
      <c r="CE8" t="str">
        <f>IF($CB$9=1,CH8,IF($CB$9=2,CN8,IF($CB$9=3,CQ8,IF($CB$9=4,#REF!,IF($CB$9=5,CW8)))))</f>
        <v>065</v>
      </c>
      <c r="CF8" s="8">
        <v>21</v>
      </c>
      <c r="CH8" s="277" t="s">
        <v>383</v>
      </c>
      <c r="CI8">
        <v>105</v>
      </c>
      <c r="CJ8" s="8"/>
      <c r="CN8" s="1"/>
      <c r="CP8" s="8"/>
      <c r="CQ8" s="1"/>
      <c r="CS8" s="8"/>
      <c r="CT8" s="1"/>
      <c r="CV8" s="8"/>
      <c r="CW8" s="1"/>
      <c r="CY8" s="8"/>
      <c r="CZ8" s="1"/>
      <c r="DB8" s="8"/>
      <c r="DE8" s="74"/>
      <c r="DF8" s="79">
        <f>IF($J$4=data!$CC$3,NL!DI5,IF($J$4=data!$CC$4,EN!DI5,IF($J$4=data!$CC$5,FR!DI5,IF($J$4=data!$CC$6,DE!DI5,IF($J$4=data!$CC$7,NR!DI5,IF($J$4=data!$CC$8,SP!DI5,IF($J$4=data!$CC$9,SW!DI5,)))))))</f>
        <v>0</v>
      </c>
      <c r="DG8" s="78"/>
      <c r="DH8" s="78"/>
      <c r="DI8" s="78"/>
      <c r="DJ8" s="78"/>
      <c r="DK8" s="78"/>
      <c r="DL8" s="78"/>
      <c r="DM8" s="314"/>
      <c r="DN8" s="314"/>
      <c r="DO8" s="314"/>
      <c r="DP8" s="314"/>
      <c r="DQ8" s="312"/>
    </row>
    <row r="9" spans="1:121" x14ac:dyDescent="0.25">
      <c r="A9" t="str">
        <f t="shared" si="4"/>
        <v>DIN0900952130_</v>
      </c>
      <c r="B9" t="str">
        <f t="shared" si="5"/>
        <v>095</v>
      </c>
      <c r="C9" t="str">
        <f t="shared" si="1"/>
        <v>30_</v>
      </c>
      <c r="D9">
        <f t="shared" si="1"/>
        <v>376.41421491618183</v>
      </c>
      <c r="E9">
        <f t="shared" si="1"/>
        <v>3627.3291443724347</v>
      </c>
      <c r="F9">
        <f t="shared" si="1"/>
        <v>0.85</v>
      </c>
      <c r="G9">
        <f t="shared" si="1"/>
        <v>1.05</v>
      </c>
      <c r="H9">
        <f t="shared" si="1"/>
        <v>30</v>
      </c>
      <c r="I9">
        <f t="shared" si="1"/>
        <v>7.7</v>
      </c>
      <c r="J9" t="str">
        <f t="shared" si="1"/>
        <v>090</v>
      </c>
      <c r="K9">
        <f t="shared" si="1"/>
        <v>100</v>
      </c>
      <c r="L9">
        <f t="shared" si="1"/>
        <v>21</v>
      </c>
      <c r="M9" t="str">
        <f t="shared" si="1"/>
        <v>095</v>
      </c>
      <c r="N9">
        <f t="shared" si="2"/>
        <v>38</v>
      </c>
      <c r="O9">
        <f t="shared" si="1"/>
        <v>4.17</v>
      </c>
      <c r="P9">
        <f t="shared" si="6"/>
        <v>2108</v>
      </c>
      <c r="Q9">
        <f t="shared" si="7"/>
        <v>181</v>
      </c>
      <c r="R9">
        <f t="shared" si="8"/>
        <v>0.18840179654837283</v>
      </c>
      <c r="S9">
        <f t="shared" si="9"/>
        <v>376</v>
      </c>
      <c r="T9">
        <f t="shared" si="10"/>
        <v>162</v>
      </c>
      <c r="U9">
        <f t="shared" si="11"/>
        <v>0.15092386522436729</v>
      </c>
      <c r="V9">
        <f t="shared" si="3"/>
        <v>2.7</v>
      </c>
      <c r="W9">
        <f t="shared" si="12"/>
        <v>1</v>
      </c>
      <c r="X9">
        <f t="shared" si="13"/>
        <v>376</v>
      </c>
      <c r="Y9">
        <f t="shared" si="14"/>
        <v>0</v>
      </c>
      <c r="Z9">
        <f t="shared" si="15"/>
        <v>1</v>
      </c>
      <c r="AG9"/>
      <c r="AH9"/>
      <c r="AI9"/>
      <c r="AJ9"/>
      <c r="AK9"/>
      <c r="AZ9"/>
      <c r="BA9"/>
      <c r="CA9" t="e">
        <f>IF(#REF!=data!CA3,1,IF(#REF!=data!CA4,2,IF(#REF!=data!CA5,3,IF(#REF!=data!CA6,3))))</f>
        <v>#REF!</v>
      </c>
      <c r="CB9" s="1">
        <f>IF(EcoReviva!$J$5=data!CB3,1,IF(EcoReviva!$J$5=data!CB4,2,IF(EcoReviva!$J$5=data!CB5,3,IF(EcoReviva!$J$5=data!CB6,3,IF(EcoReviva!$J$5=data!CB7,5,IF(EcoReviva!$J$5=data!CB8,1))))))</f>
        <v>1</v>
      </c>
      <c r="CC9" t="s">
        <v>253</v>
      </c>
      <c r="CD9">
        <f t="shared" si="0"/>
        <v>115</v>
      </c>
      <c r="CE9" t="str">
        <f>IF($CB$9=1,CH9,IF($CB$9=2,CN9,IF($CB$9=3,CQ9,IF($CB$9=4,#REF!,IF($CB$9=5,CW9)))))</f>
        <v>070</v>
      </c>
      <c r="CF9" s="8"/>
      <c r="CH9" s="277" t="s">
        <v>1314</v>
      </c>
      <c r="CI9">
        <v>115</v>
      </c>
      <c r="CJ9" s="8"/>
      <c r="CN9" s="1"/>
      <c r="CP9" s="8"/>
      <c r="CQ9" s="1"/>
      <c r="CS9" s="8"/>
      <c r="CT9" s="1"/>
      <c r="CV9" s="8"/>
      <c r="CW9" s="1"/>
      <c r="CY9" s="8"/>
      <c r="CZ9" s="1"/>
      <c r="DB9" s="8"/>
      <c r="DE9" s="74"/>
      <c r="DF9" s="79">
        <f>IF($J$4=data!$CC$3,NL!DF8,IF($J$4=data!$CC$4,EN!DF8,IF($J$4=data!$CC$5,FR!DF8,IF($J$4=data!$CC$6,DE!DF8,IF($J$4=data!$CC$7,NR!DF8,IF($J$4=data!$CC$8,SP!DF8,IF($J$4=data!$CC$9,SW!DF8,)))))))</f>
        <v>0</v>
      </c>
      <c r="DG9" s="78"/>
      <c r="DH9" s="78"/>
      <c r="DI9" s="78"/>
      <c r="DJ9" s="78"/>
      <c r="DK9" s="80">
        <f>IF($J$4=data!$CC$3,NL!DK8,IF($J$4=data!$CC$4,EN!DK8,IF($J$4=data!$CC$5,FR!DK8,IF($J$4=data!$CC$6,DE!DK8,IF($J$4=data!$CC$7,NR!DK8,IF($J$4=data!$CC$8,SP!DK8,IF($J$4=data!$CC$9,SW!DK8,)))))))</f>
        <v>0</v>
      </c>
      <c r="DL9" s="80"/>
      <c r="DM9" s="78"/>
      <c r="DN9" s="78"/>
      <c r="DO9" s="78"/>
      <c r="DP9" s="78"/>
      <c r="DQ9" s="81"/>
    </row>
    <row r="10" spans="1:121" ht="15.75" thickBot="1" x14ac:dyDescent="0.3">
      <c r="A10" t="str">
        <f t="shared" si="4"/>
        <v>DIN0901052130_</v>
      </c>
      <c r="B10" t="str">
        <f t="shared" si="5"/>
        <v>105</v>
      </c>
      <c r="C10" t="str">
        <f t="shared" si="1"/>
        <v>30_</v>
      </c>
      <c r="D10">
        <f t="shared" si="1"/>
        <v>381.75325900552366</v>
      </c>
      <c r="E10">
        <f t="shared" si="1"/>
        <v>3807.8845891872675</v>
      </c>
      <c r="F10">
        <f t="shared" si="1"/>
        <v>0.85</v>
      </c>
      <c r="G10">
        <f t="shared" si="1"/>
        <v>1.05</v>
      </c>
      <c r="H10">
        <f t="shared" si="1"/>
        <v>30</v>
      </c>
      <c r="I10">
        <f t="shared" si="1"/>
        <v>8.8000000000000007</v>
      </c>
      <c r="J10" t="str">
        <f t="shared" si="1"/>
        <v>090</v>
      </c>
      <c r="K10">
        <f t="shared" si="1"/>
        <v>110</v>
      </c>
      <c r="L10">
        <f t="shared" si="1"/>
        <v>21</v>
      </c>
      <c r="M10">
        <f t="shared" si="1"/>
        <v>105</v>
      </c>
      <c r="N10">
        <f t="shared" si="2"/>
        <v>38</v>
      </c>
      <c r="O10">
        <f t="shared" si="1"/>
        <v>4.1500000000000004</v>
      </c>
      <c r="P10">
        <f t="shared" si="6"/>
        <v>2213</v>
      </c>
      <c r="Q10">
        <f t="shared" si="7"/>
        <v>190</v>
      </c>
      <c r="R10">
        <f t="shared" si="8"/>
        <v>0.2096095224270576</v>
      </c>
      <c r="S10">
        <f t="shared" si="9"/>
        <v>382</v>
      </c>
      <c r="T10">
        <f t="shared" si="10"/>
        <v>164</v>
      </c>
      <c r="U10">
        <f t="shared" si="11"/>
        <v>0.15616780374510086</v>
      </c>
      <c r="V10">
        <f t="shared" si="3"/>
        <v>2.9</v>
      </c>
      <c r="W10">
        <f t="shared" si="12"/>
        <v>1</v>
      </c>
      <c r="X10">
        <f t="shared" si="13"/>
        <v>382</v>
      </c>
      <c r="Y10">
        <f t="shared" si="14"/>
        <v>0</v>
      </c>
      <c r="Z10">
        <f t="shared" si="15"/>
        <v>1</v>
      </c>
      <c r="AG10"/>
      <c r="AH10"/>
      <c r="AI10"/>
      <c r="AJ10"/>
      <c r="AK10"/>
      <c r="AZ10"/>
      <c r="BA10"/>
      <c r="CA10" t="s">
        <v>101</v>
      </c>
      <c r="CB10" t="s">
        <v>102</v>
      </c>
      <c r="CC10" t="s">
        <v>314</v>
      </c>
      <c r="CD10">
        <f t="shared" si="0"/>
        <v>135</v>
      </c>
      <c r="CE10" t="str">
        <f>IF($CB$9=1,CH10,IF($CB$9=2,CN10,IF($CB$9=3,CQ10,IF($CB$9=4,#REF!,IF($CB$9=5,CW10)))))</f>
        <v>075</v>
      </c>
      <c r="CF10" s="8"/>
      <c r="CH10" s="277" t="s">
        <v>396</v>
      </c>
      <c r="CI10">
        <v>135</v>
      </c>
      <c r="CJ10" s="8"/>
      <c r="CN10" s="1"/>
      <c r="CP10" s="8"/>
      <c r="CQ10" s="1"/>
      <c r="CS10" s="8"/>
      <c r="CT10" s="1"/>
      <c r="CV10" s="8"/>
      <c r="CW10" s="1"/>
      <c r="CY10" s="8"/>
      <c r="CZ10" s="1"/>
      <c r="DB10" s="8"/>
      <c r="DE10" s="74"/>
      <c r="DF10" s="324">
        <f>IF($J$4=data!$CC$3,NL!DF9,IF($J$4=data!$CC$4,EN!DF9,IF($J$4=data!$CC$5,FR!DF9,IF($J$4=data!$CC$6,DE!DF9,IF($J$4=data!$CC$7,NR!DF9,IF($J$4=data!$CC$8,SP!DF9,IF($J$4=data!$CC$9,SW!DF9,)))))))</f>
        <v>0</v>
      </c>
      <c r="DG10" s="325">
        <v>0</v>
      </c>
      <c r="DH10" s="326">
        <v>0</v>
      </c>
      <c r="DI10" s="72">
        <f>EcoReviva!E10</f>
        <v>55</v>
      </c>
      <c r="DJ10" s="126" t="str">
        <f>IF(data!$BZ$2=1,"°C",IF(data!$BZ$2=2,"°F",))</f>
        <v>°C</v>
      </c>
      <c r="DK10" s="324">
        <f>DF10</f>
        <v>0</v>
      </c>
      <c r="DL10" s="325">
        <v>0</v>
      </c>
      <c r="DM10" s="326">
        <v>0</v>
      </c>
      <c r="DN10" s="72">
        <f>EcoReviva!J10</f>
        <v>16</v>
      </c>
      <c r="DO10" s="126" t="str">
        <f>DJ10</f>
        <v>°C</v>
      </c>
      <c r="DP10" s="318">
        <f>IF($J$4=data!$CC$3,NL!DK4,IF($J$4=data!$CC$4,EN!DK4,IF($J$4=data!$CC$5,FR!DK4,IF($J$4=data!$CC$6,DE!DK4,IF($J$4=data!$CC$7,NR!DK4,IF($J$4=data!$CC$8,SP!DK4,IF($J$4=data!$CC$9,SW!DK4,)))))))</f>
        <v>0</v>
      </c>
      <c r="DQ10" s="319"/>
    </row>
    <row r="11" spans="1:121" ht="15.75" thickTop="1" x14ac:dyDescent="0.25">
      <c r="A11" t="str">
        <f t="shared" si="4"/>
        <v>DIN0901152130_</v>
      </c>
      <c r="B11" t="str">
        <f t="shared" si="5"/>
        <v>115</v>
      </c>
      <c r="C11" t="str">
        <f t="shared" ref="C11:C17" si="16">VLOOKUP($A11,$A$28:$BY$2000,C$4,0)</f>
        <v>30_</v>
      </c>
      <c r="D11">
        <f t="shared" si="1"/>
        <v>463.94810736989388</v>
      </c>
      <c r="E11">
        <f t="shared" si="1"/>
        <v>4470.8526528786542</v>
      </c>
      <c r="F11">
        <f t="shared" si="1"/>
        <v>0.85</v>
      </c>
      <c r="G11">
        <f t="shared" si="1"/>
        <v>1.05</v>
      </c>
      <c r="H11">
        <f t="shared" si="1"/>
        <v>30</v>
      </c>
      <c r="I11">
        <f t="shared" si="1"/>
        <v>9.8000000000000007</v>
      </c>
      <c r="J11" t="str">
        <f t="shared" si="1"/>
        <v>090</v>
      </c>
      <c r="K11">
        <f t="shared" si="1"/>
        <v>120</v>
      </c>
      <c r="L11">
        <f t="shared" si="1"/>
        <v>21</v>
      </c>
      <c r="M11">
        <f t="shared" si="1"/>
        <v>115</v>
      </c>
      <c r="N11">
        <f t="shared" si="2"/>
        <v>38</v>
      </c>
      <c r="O11">
        <f t="shared" si="1"/>
        <v>4.12</v>
      </c>
      <c r="P11">
        <f t="shared" si="6"/>
        <v>2598</v>
      </c>
      <c r="Q11">
        <f t="shared" si="7"/>
        <v>223</v>
      </c>
      <c r="R11">
        <f t="shared" si="8"/>
        <v>0.292964699783203</v>
      </c>
      <c r="S11">
        <f t="shared" si="9"/>
        <v>464</v>
      </c>
      <c r="T11">
        <f t="shared" si="10"/>
        <v>200</v>
      </c>
      <c r="U11">
        <f t="shared" si="11"/>
        <v>0.23564897728343856</v>
      </c>
      <c r="V11">
        <f>VLOOKUP($A11,$A$28:$BY$2000,V$4,0)</f>
        <v>3.2</v>
      </c>
      <c r="W11">
        <f t="shared" si="12"/>
        <v>1</v>
      </c>
      <c r="X11">
        <f t="shared" si="13"/>
        <v>464</v>
      </c>
      <c r="Y11">
        <f t="shared" si="14"/>
        <v>0</v>
      </c>
      <c r="Z11">
        <f t="shared" si="15"/>
        <v>1</v>
      </c>
      <c r="AG11"/>
      <c r="AH11"/>
      <c r="AI11"/>
      <c r="AJ11"/>
      <c r="AK11"/>
      <c r="AZ11"/>
      <c r="BA11"/>
      <c r="CB11" s="1">
        <f>IF(EcoReviva!$J$5=data!CB3,1,IF(EcoReviva!$J$5=data!CB4,2,IF(EcoReviva!$J$5=data!CB5,3,IF(EcoReviva!$J$5=data!CB6,3,IF(EcoReviva!$J$5=data!CB7,5,IF(EcoReviva!$J$5=data!CB8,6))))))</f>
        <v>1</v>
      </c>
      <c r="CC11" t="s">
        <v>315</v>
      </c>
      <c r="CD11">
        <f t="shared" si="0"/>
        <v>155</v>
      </c>
      <c r="CE11" t="str">
        <f>IF($CB$9=1,CH11,IF($CB$9=2,CN11,IF($CB$9=3,CQ11,IF($CB$9=4,#REF!,IF($CB$9=5,CW11)))))</f>
        <v>080</v>
      </c>
      <c r="CF11" s="8"/>
      <c r="CH11" s="277" t="s">
        <v>1627</v>
      </c>
      <c r="CI11">
        <v>155</v>
      </c>
      <c r="CJ11" s="8"/>
      <c r="CN11" s="1"/>
      <c r="CP11" s="8"/>
      <c r="CQ11" s="1"/>
      <c r="CS11" s="8"/>
      <c r="CT11" s="1"/>
      <c r="CV11" s="8"/>
      <c r="CW11" s="1"/>
      <c r="CY11" s="8"/>
      <c r="CZ11" s="1"/>
      <c r="DB11" s="8"/>
      <c r="DE11" s="74"/>
      <c r="DF11" s="324">
        <f>IF($J$4=data!$CC$3,NL!DF10,IF($J$4=data!$CC$4,EN!DF10,IF($J$4=data!$CC$5,FR!DF10,IF($J$4=data!$CC$6,DE!DF10,IF($J$4=data!$CC$7,NR!DF10,IF($J$4=data!$CC$8,SP!DF10,IF($J$4=data!$CC$9,SW!DF10,)))))))</f>
        <v>0</v>
      </c>
      <c r="DG11" s="325">
        <v>0</v>
      </c>
      <c r="DH11" s="326">
        <v>0</v>
      </c>
      <c r="DI11" s="72">
        <f>EcoReviva!E11</f>
        <v>45</v>
      </c>
      <c r="DJ11" s="126" t="str">
        <f>DJ10</f>
        <v>°C</v>
      </c>
      <c r="DK11" s="324">
        <f>DF11</f>
        <v>0</v>
      </c>
      <c r="DL11" s="325">
        <v>0</v>
      </c>
      <c r="DM11" s="326">
        <v>0</v>
      </c>
      <c r="DN11" s="72">
        <f>EcoReviva!J11</f>
        <v>18</v>
      </c>
      <c r="DO11" s="126" t="str">
        <f>DJ10</f>
        <v>°C</v>
      </c>
      <c r="DP11" s="320"/>
      <c r="DQ11" s="321"/>
    </row>
    <row r="12" spans="1:121" x14ac:dyDescent="0.25">
      <c r="A12" t="str">
        <f t="shared" si="4"/>
        <v>DIN0901352130_</v>
      </c>
      <c r="B12" t="str">
        <f t="shared" si="5"/>
        <v>135</v>
      </c>
      <c r="C12" t="str">
        <f t="shared" si="16"/>
        <v>30_</v>
      </c>
      <c r="D12">
        <f>VLOOKUP($A12,$A$28:$BY$2000,D$4,0)</f>
        <v>550.22301170568403</v>
      </c>
      <c r="E12">
        <f t="shared" ref="D12:O17" si="17">VLOOKUP($A12,$A$28:$BY$2000,E$4,0)</f>
        <v>5302.2438770247491</v>
      </c>
      <c r="F12">
        <f t="shared" si="17"/>
        <v>0.85</v>
      </c>
      <c r="G12">
        <f t="shared" si="17"/>
        <v>1.05</v>
      </c>
      <c r="H12">
        <f t="shared" si="17"/>
        <v>30</v>
      </c>
      <c r="I12">
        <f t="shared" si="17"/>
        <v>10.5</v>
      </c>
      <c r="J12" t="str">
        <f t="shared" si="17"/>
        <v>090</v>
      </c>
      <c r="K12">
        <f t="shared" si="17"/>
        <v>140</v>
      </c>
      <c r="L12">
        <f t="shared" si="17"/>
        <v>21</v>
      </c>
      <c r="M12">
        <f t="shared" si="17"/>
        <v>135</v>
      </c>
      <c r="N12">
        <f t="shared" si="2"/>
        <v>38</v>
      </c>
      <c r="O12">
        <f t="shared" si="17"/>
        <v>4.0599999999999996</v>
      </c>
      <c r="P12">
        <f t="shared" si="6"/>
        <v>3082</v>
      </c>
      <c r="Q12">
        <f t="shared" si="7"/>
        <v>265</v>
      </c>
      <c r="R12">
        <f t="shared" si="8"/>
        <v>0.42602950811715895</v>
      </c>
      <c r="S12">
        <f t="shared" si="9"/>
        <v>550</v>
      </c>
      <c r="T12">
        <f t="shared" si="10"/>
        <v>237</v>
      </c>
      <c r="U12">
        <f t="shared" si="11"/>
        <v>0.34075687349850764</v>
      </c>
      <c r="V12">
        <f t="shared" ref="V12:V17" si="18">VLOOKUP($A12,$A$28:$BY$2000,V$4,0)</f>
        <v>3.7</v>
      </c>
      <c r="W12">
        <f t="shared" si="12"/>
        <v>1</v>
      </c>
      <c r="X12">
        <f t="shared" si="13"/>
        <v>550</v>
      </c>
      <c r="Y12">
        <f t="shared" si="14"/>
        <v>0</v>
      </c>
      <c r="Z12">
        <f t="shared" si="15"/>
        <v>1</v>
      </c>
      <c r="AG12"/>
      <c r="AH12"/>
      <c r="AI12"/>
      <c r="AJ12"/>
      <c r="AK12"/>
      <c r="AZ12"/>
      <c r="BA12"/>
      <c r="CA12" t="s">
        <v>278</v>
      </c>
      <c r="CB12" s="1">
        <f>IF(EcoReviva!$K$6="095",2,IF(EcoReviva!$K$6="100",2,1))</f>
        <v>1</v>
      </c>
      <c r="CC12" t="s">
        <v>316</v>
      </c>
      <c r="CD12">
        <f t="shared" si="0"/>
        <v>175</v>
      </c>
      <c r="CE12" t="str">
        <f>IF($CB$9=1,CH12,IF($CB$9=2,CN12,IF($CB$9=3,CQ12,IF($CB$9=4,#REF!,IF($CB$9=5,CW12)))))</f>
        <v>085</v>
      </c>
      <c r="CF12" s="8"/>
      <c r="CH12" s="277" t="s">
        <v>409</v>
      </c>
      <c r="CI12">
        <v>175</v>
      </c>
      <c r="CJ12" s="8"/>
      <c r="CN12" s="1"/>
      <c r="CP12" s="8"/>
      <c r="CQ12" s="1"/>
      <c r="CS12" s="8"/>
      <c r="CT12" s="1"/>
      <c r="CV12" s="8"/>
      <c r="CW12" s="1"/>
      <c r="CY12" s="8"/>
      <c r="CZ12" s="1"/>
      <c r="DB12" s="8"/>
      <c r="DE12" s="74"/>
      <c r="DF12" s="324">
        <f>IF($J$4=data!$CC$3,NL!DF11,IF($J$4=data!$CC$4,EN!DF11,IF($J$4=data!$CC$5,FR!DF11,IF($J$4=data!$CC$6,DE!DF11,IF($J$4=data!$CC$7,NR!DF11,IF($J$4=data!$CC$8,SP!DF11,IF($J$4=data!$CC$9,SW!DF11,)))))))</f>
        <v>0</v>
      </c>
      <c r="DG12" s="325">
        <v>0</v>
      </c>
      <c r="DH12" s="326">
        <v>0</v>
      </c>
      <c r="DI12" s="72">
        <f>EcoReviva!E12</f>
        <v>20</v>
      </c>
      <c r="DJ12" s="126" t="str">
        <f>DJ10</f>
        <v>°C</v>
      </c>
      <c r="DK12" s="324">
        <f>DF12</f>
        <v>0</v>
      </c>
      <c r="DL12" s="325">
        <v>0</v>
      </c>
      <c r="DM12" s="326">
        <v>0</v>
      </c>
      <c r="DN12" s="72">
        <f>EcoReviva!J12</f>
        <v>26.999999999999996</v>
      </c>
      <c r="DO12" s="126" t="str">
        <f>DJ10</f>
        <v>°C</v>
      </c>
      <c r="DP12" s="320"/>
      <c r="DQ12" s="321"/>
    </row>
    <row r="13" spans="1:121" x14ac:dyDescent="0.25">
      <c r="A13" t="str">
        <f t="shared" si="4"/>
        <v>DIN0901552130_</v>
      </c>
      <c r="B13" t="str">
        <f t="shared" si="5"/>
        <v>155</v>
      </c>
      <c r="C13" t="str">
        <f t="shared" si="16"/>
        <v>30_</v>
      </c>
      <c r="D13">
        <f t="shared" si="17"/>
        <v>630.37903074804638</v>
      </c>
      <c r="E13">
        <f t="shared" si="17"/>
        <v>6074.6702425752001</v>
      </c>
      <c r="F13">
        <f t="shared" si="17"/>
        <v>0.85</v>
      </c>
      <c r="G13">
        <f t="shared" si="17"/>
        <v>1.05</v>
      </c>
      <c r="H13">
        <f t="shared" si="17"/>
        <v>30</v>
      </c>
      <c r="I13">
        <f t="shared" si="17"/>
        <v>12.8</v>
      </c>
      <c r="J13" t="str">
        <f t="shared" si="17"/>
        <v>090</v>
      </c>
      <c r="K13">
        <f t="shared" si="17"/>
        <v>160</v>
      </c>
      <c r="L13">
        <f t="shared" si="17"/>
        <v>21</v>
      </c>
      <c r="M13">
        <f t="shared" si="17"/>
        <v>155</v>
      </c>
      <c r="N13">
        <f t="shared" si="2"/>
        <v>38</v>
      </c>
      <c r="O13">
        <f t="shared" si="17"/>
        <v>4.01</v>
      </c>
      <c r="P13">
        <f t="shared" si="6"/>
        <v>3530</v>
      </c>
      <c r="Q13">
        <f t="shared" si="7"/>
        <v>304</v>
      </c>
      <c r="R13">
        <f t="shared" si="8"/>
        <v>0.57472279401247517</v>
      </c>
      <c r="S13">
        <f t="shared" si="9"/>
        <v>630</v>
      </c>
      <c r="T13">
        <f t="shared" si="10"/>
        <v>271</v>
      </c>
      <c r="U13">
        <f t="shared" si="11"/>
        <v>0.4567197965186785</v>
      </c>
      <c r="V13">
        <f t="shared" si="18"/>
        <v>4.3</v>
      </c>
      <c r="W13">
        <f t="shared" si="12"/>
        <v>1</v>
      </c>
      <c r="X13">
        <f t="shared" si="13"/>
        <v>630</v>
      </c>
      <c r="Y13">
        <f t="shared" si="14"/>
        <v>0</v>
      </c>
      <c r="Z13">
        <f t="shared" si="15"/>
        <v>1</v>
      </c>
      <c r="AG13"/>
      <c r="AH13"/>
      <c r="AI13"/>
      <c r="AJ13"/>
      <c r="AK13"/>
      <c r="AZ13"/>
      <c r="BA13"/>
      <c r="CA13" t="s">
        <v>279</v>
      </c>
      <c r="CB13" s="1"/>
      <c r="CC13" t="s">
        <v>317</v>
      </c>
      <c r="CD13">
        <f t="shared" si="0"/>
        <v>195</v>
      </c>
      <c r="CE13" t="str">
        <f>IF($CB$9=1,CH13,IF($CB$9=2,CN13,IF($CB$9=3,CQ13,IF($CB$9=4,#REF!,IF($CB$9=5,CW13)))))</f>
        <v>090</v>
      </c>
      <c r="CF13" s="8" t="str">
        <f>IF($CC$17=1,NL!$I3,IF($CC$17=2,EN!$I3,IF($CC$17=3,FR!$I3,IF($CC$17=4,DE!$I3,IF($CC$17=5,NR!$I3,IF($CC$17=6,SP!$I3,IF($CC$17=7,SW!$I3,IF($CC$17=8,TS!$I3,IF($CC$17=9,ExtraTaal1!$I3,IF($CC$17=10,ExtraTaal2!$I3,IF($CC$17=11,ExtraTaal3!$I3,)))))))))))</f>
        <v>Kopieer alle data</v>
      </c>
      <c r="CH13" s="277" t="s">
        <v>1940</v>
      </c>
      <c r="CI13">
        <v>195</v>
      </c>
      <c r="CJ13" s="8"/>
      <c r="CN13" s="1"/>
      <c r="CP13" s="8"/>
      <c r="CQ13" s="1"/>
      <c r="CS13" s="8"/>
      <c r="CT13" s="1"/>
      <c r="CV13" s="8"/>
      <c r="CW13" s="1"/>
      <c r="CY13" s="8"/>
      <c r="CZ13" s="1"/>
      <c r="DB13" s="8"/>
      <c r="DE13" s="74"/>
      <c r="DF13" s="82"/>
      <c r="DG13" s="78"/>
      <c r="DH13" s="78"/>
      <c r="DI13" s="78"/>
      <c r="DJ13" s="78"/>
      <c r="DK13" s="324">
        <f>IF($J$4=data!$CC$3,NL!$G$3,IF($J$4=data!$CC$4,EN!$G$3,IF($J$4=data!$CC$5,FR!$G$3,IF($J$4=data!$CC$6,DE!$G$3,IF($J$4=data!$CC$7,NR!$G$3,IF($J$4=data!$CC$8,SP!$G$3,IF($J$4=data!$CC$9,SW!$G$3,)))))))</f>
        <v>0</v>
      </c>
      <c r="DL13" s="325"/>
      <c r="DM13" s="326"/>
      <c r="DN13" s="153">
        <f>EcoReviva!J13</f>
        <v>0.5</v>
      </c>
      <c r="DO13" s="78"/>
      <c r="DP13" s="320"/>
      <c r="DQ13" s="321"/>
    </row>
    <row r="14" spans="1:121" ht="15" customHeight="1" x14ac:dyDescent="0.25">
      <c r="A14" t="str">
        <f t="shared" si="4"/>
        <v>DIN0901752130_</v>
      </c>
      <c r="B14" t="str">
        <f t="shared" si="5"/>
        <v>175</v>
      </c>
      <c r="C14" t="str">
        <f t="shared" si="16"/>
        <v>30_</v>
      </c>
      <c r="D14">
        <f t="shared" si="17"/>
        <v>640.7055688846217</v>
      </c>
      <c r="E14">
        <f t="shared" si="17"/>
        <v>6423.892435808023</v>
      </c>
      <c r="F14">
        <f t="shared" si="17"/>
        <v>0.85</v>
      </c>
      <c r="G14">
        <f t="shared" si="17"/>
        <v>1.05</v>
      </c>
      <c r="H14">
        <f t="shared" si="17"/>
        <v>30</v>
      </c>
      <c r="I14">
        <f t="shared" si="17"/>
        <v>12.8</v>
      </c>
      <c r="J14" t="str">
        <f t="shared" si="17"/>
        <v>090</v>
      </c>
      <c r="K14">
        <f t="shared" si="17"/>
        <v>180</v>
      </c>
      <c r="L14">
        <f t="shared" si="17"/>
        <v>21</v>
      </c>
      <c r="M14">
        <f t="shared" si="17"/>
        <v>175</v>
      </c>
      <c r="N14">
        <f t="shared" si="2"/>
        <v>38</v>
      </c>
      <c r="O14">
        <f t="shared" si="17"/>
        <v>3.96</v>
      </c>
      <c r="P14">
        <f t="shared" si="6"/>
        <v>3733</v>
      </c>
      <c r="Q14">
        <f t="shared" si="7"/>
        <v>321</v>
      </c>
      <c r="R14">
        <f t="shared" si="8"/>
        <v>0.65708218549127662</v>
      </c>
      <c r="S14">
        <f t="shared" si="9"/>
        <v>641</v>
      </c>
      <c r="T14">
        <f t="shared" si="10"/>
        <v>276</v>
      </c>
      <c r="U14">
        <f t="shared" si="11"/>
        <v>0.48576675849403128</v>
      </c>
      <c r="V14">
        <f t="shared" si="18"/>
        <v>4.8</v>
      </c>
      <c r="W14">
        <f t="shared" si="12"/>
        <v>1</v>
      </c>
      <c r="X14">
        <f t="shared" si="13"/>
        <v>641</v>
      </c>
      <c r="Y14">
        <f t="shared" si="14"/>
        <v>0</v>
      </c>
      <c r="Z14">
        <f t="shared" si="15"/>
        <v>1</v>
      </c>
      <c r="AG14"/>
      <c r="AH14"/>
      <c r="AI14"/>
      <c r="AJ14"/>
      <c r="AK14"/>
      <c r="AZ14"/>
      <c r="BA14"/>
      <c r="CA14" t="s">
        <v>280</v>
      </c>
      <c r="CB14" s="1"/>
      <c r="CD14">
        <f t="shared" si="0"/>
        <v>215</v>
      </c>
      <c r="CE14" t="str">
        <f>IF($CB$9=1,CH14,IF($CB$9=2,CN14,IF($CB$9=3,CQ14,IF($CB$9=4,#REF!,IF($CB$9=5,CW14)))))</f>
        <v>095</v>
      </c>
      <c r="CF14" s="8" t="str">
        <f>IF($CC$17=1,NL!$I4,IF($CC$17=2,EN!$I4,IF($CC$17=3,FR!$I4,IF($CC$17=4,DE!$I4,IF($CC$17=5,NR!$I4,IF($CC$17=6,SP!$I4,IF($CC$17=7,SW!$I4,IF($CC$17=8,TS!$I4,IF($CC$17=9,ExtraTaal1!$I4,IF($CC$17=10,ExtraTaal2!$I4,IF($CC$17=11,ExtraTaal3!$I4,)))))))))))</f>
        <v>SI-eenheden</v>
      </c>
      <c r="CH14" s="277" t="s">
        <v>422</v>
      </c>
      <c r="CI14">
        <v>215</v>
      </c>
      <c r="CJ14" s="8"/>
      <c r="CN14" s="1"/>
      <c r="CP14" s="8"/>
      <c r="CQ14" s="1"/>
      <c r="CS14" s="8"/>
      <c r="CV14" s="8"/>
      <c r="CW14" s="1"/>
      <c r="CY14" s="8"/>
      <c r="CZ14" s="1"/>
      <c r="DB14" s="8"/>
      <c r="DE14" s="74"/>
      <c r="DF14" s="83"/>
      <c r="DG14" s="84"/>
      <c r="DH14" s="84"/>
      <c r="DI14" s="84"/>
      <c r="DJ14" s="85"/>
      <c r="DK14" s="85"/>
      <c r="DL14" s="85"/>
      <c r="DM14" s="85"/>
      <c r="DN14" s="85"/>
      <c r="DO14" s="85"/>
      <c r="DP14" s="322"/>
      <c r="DQ14" s="323"/>
    </row>
    <row r="15" spans="1:121" ht="15" customHeight="1" x14ac:dyDescent="0.25">
      <c r="A15" t="str">
        <f t="shared" si="4"/>
        <v>DIN0901952130_</v>
      </c>
      <c r="B15" t="str">
        <f t="shared" si="5"/>
        <v>195</v>
      </c>
      <c r="C15" t="str">
        <f t="shared" si="16"/>
        <v>30_</v>
      </c>
      <c r="D15">
        <f t="shared" si="17"/>
        <v>798.03028636591807</v>
      </c>
      <c r="E15">
        <f t="shared" si="17"/>
        <v>7690.2476078687869</v>
      </c>
      <c r="F15">
        <f t="shared" si="17"/>
        <v>0.85</v>
      </c>
      <c r="G15">
        <f t="shared" si="17"/>
        <v>1.05</v>
      </c>
      <c r="H15">
        <f t="shared" si="17"/>
        <v>30</v>
      </c>
      <c r="I15">
        <f t="shared" si="17"/>
        <v>14.7</v>
      </c>
      <c r="J15" t="str">
        <f t="shared" si="17"/>
        <v>090</v>
      </c>
      <c r="K15">
        <f t="shared" si="17"/>
        <v>200</v>
      </c>
      <c r="L15">
        <f t="shared" si="17"/>
        <v>21</v>
      </c>
      <c r="M15">
        <f t="shared" si="17"/>
        <v>195</v>
      </c>
      <c r="N15">
        <f t="shared" si="2"/>
        <v>38</v>
      </c>
      <c r="O15">
        <f t="shared" si="17"/>
        <v>3.9</v>
      </c>
      <c r="P15">
        <f t="shared" si="6"/>
        <v>4469</v>
      </c>
      <c r="Q15">
        <f t="shared" si="7"/>
        <v>384</v>
      </c>
      <c r="R15">
        <f t="shared" si="8"/>
        <v>0.96946745562130165</v>
      </c>
      <c r="S15">
        <f t="shared" si="9"/>
        <v>798</v>
      </c>
      <c r="T15">
        <f t="shared" si="10"/>
        <v>343</v>
      </c>
      <c r="U15">
        <f t="shared" si="11"/>
        <v>0.77349769888231446</v>
      </c>
      <c r="V15">
        <f t="shared" si="18"/>
        <v>5.3</v>
      </c>
      <c r="W15">
        <f t="shared" si="12"/>
        <v>1</v>
      </c>
      <c r="X15">
        <f t="shared" si="13"/>
        <v>798</v>
      </c>
      <c r="Y15">
        <f t="shared" si="14"/>
        <v>0</v>
      </c>
      <c r="Z15">
        <f t="shared" si="15"/>
        <v>1</v>
      </c>
      <c r="AG15"/>
      <c r="AH15"/>
      <c r="AI15"/>
      <c r="AJ15"/>
      <c r="AK15"/>
      <c r="AZ15"/>
      <c r="BA15"/>
      <c r="CA15" t="s">
        <v>281</v>
      </c>
      <c r="CB15" s="1"/>
      <c r="CD15">
        <f t="shared" si="0"/>
        <v>235</v>
      </c>
      <c r="CE15" t="str">
        <f>IF($CB$9=1,CH15,IF($CB$9=2,CN15,IF($CB$9=3,CQ15,IF($CB$9=4,#REF!,IF($CB$9=5,CW15)))))</f>
        <v>100</v>
      </c>
      <c r="CF15" s="8" t="str">
        <f>IF($CC$17=1,NL!$I5,IF($CC$17=2,EN!$I5,IF($CC$17=3,FR!$I5,IF($CC$17=4,DE!$I5,IF($CC$17=5,NR!$I5,IF($CC$17=6,SP!$I5,IF($CC$17=7,SW!$I5,IF($CC$17=8,TS!$I5,IF($CC$17=9,ExtraTaal1!$I5,IF($CC$17=10,ExtraTaal2!$I5,IF($CC$17=11,ExtraTaal3!$I5,)))))))))))</f>
        <v>Imperiale-eenheden</v>
      </c>
      <c r="CH15" s="277" t="s">
        <v>2181</v>
      </c>
      <c r="CI15">
        <v>235</v>
      </c>
      <c r="CJ15" s="8"/>
      <c r="CN15" s="1"/>
      <c r="CP15" s="8"/>
      <c r="CQ15" s="1"/>
      <c r="CS15" s="8"/>
      <c r="CT15" s="1"/>
      <c r="CV15" s="8"/>
      <c r="CW15" s="1"/>
      <c r="CY15" s="8"/>
      <c r="CZ15" s="1"/>
      <c r="DB15" s="8"/>
      <c r="DE15" s="112"/>
      <c r="DF15" s="111"/>
      <c r="DG15" s="111"/>
      <c r="DH15" s="86"/>
      <c r="DI15" s="86"/>
      <c r="DJ15" s="86"/>
      <c r="DK15" s="86"/>
      <c r="DL15" s="86"/>
      <c r="DM15" s="86"/>
      <c r="DN15" s="87"/>
      <c r="DO15" s="87"/>
      <c r="DP15" s="87"/>
      <c r="DQ15" s="86"/>
    </row>
    <row r="16" spans="1:121" ht="15" customHeight="1" x14ac:dyDescent="0.25">
      <c r="A16" t="str">
        <f t="shared" si="4"/>
        <v>DIN0902152130_</v>
      </c>
      <c r="B16" t="str">
        <f t="shared" si="5"/>
        <v>215</v>
      </c>
      <c r="C16" t="str">
        <f t="shared" si="16"/>
        <v>30_</v>
      </c>
      <c r="D16">
        <f t="shared" si="17"/>
        <v>875.87471242404683</v>
      </c>
      <c r="E16">
        <f t="shared" si="17"/>
        <v>8440.3982243391856</v>
      </c>
      <c r="F16">
        <f t="shared" si="17"/>
        <v>0.85</v>
      </c>
      <c r="G16">
        <f t="shared" si="17"/>
        <v>1.05</v>
      </c>
      <c r="H16">
        <f t="shared" si="17"/>
        <v>30</v>
      </c>
      <c r="I16">
        <f t="shared" si="17"/>
        <v>16.8</v>
      </c>
      <c r="J16" t="str">
        <f t="shared" si="17"/>
        <v>090</v>
      </c>
      <c r="K16">
        <f t="shared" si="17"/>
        <v>220</v>
      </c>
      <c r="L16">
        <f t="shared" si="17"/>
        <v>21</v>
      </c>
      <c r="M16">
        <f t="shared" si="17"/>
        <v>215</v>
      </c>
      <c r="N16">
        <f t="shared" si="2"/>
        <v>38</v>
      </c>
      <c r="O16">
        <f t="shared" si="17"/>
        <v>3.85</v>
      </c>
      <c r="P16">
        <f t="shared" si="6"/>
        <v>4905</v>
      </c>
      <c r="Q16">
        <f t="shared" si="7"/>
        <v>422</v>
      </c>
      <c r="R16">
        <f t="shared" si="8"/>
        <v>1.2014437510541405</v>
      </c>
      <c r="S16">
        <f t="shared" si="9"/>
        <v>876</v>
      </c>
      <c r="T16">
        <f t="shared" si="10"/>
        <v>377</v>
      </c>
      <c r="U16">
        <f t="shared" si="11"/>
        <v>0.95887333445775003</v>
      </c>
      <c r="V16">
        <f t="shared" si="18"/>
        <v>5.9</v>
      </c>
      <c r="W16">
        <f t="shared" si="12"/>
        <v>1</v>
      </c>
      <c r="X16">
        <f t="shared" si="13"/>
        <v>876</v>
      </c>
      <c r="Y16">
        <f t="shared" si="14"/>
        <v>0</v>
      </c>
      <c r="Z16">
        <f t="shared" si="15"/>
        <v>1</v>
      </c>
      <c r="AG16"/>
      <c r="AH16"/>
      <c r="AI16"/>
      <c r="AJ16"/>
      <c r="AK16"/>
      <c r="AZ16"/>
      <c r="BA16"/>
      <c r="CB16" s="1"/>
      <c r="CD16">
        <f t="shared" si="0"/>
        <v>0</v>
      </c>
      <c r="CE16">
        <f>IF($CB$9=1,CH16,IF($CB$9=2,CN16,IF($CB$9=3,CQ16,IF($CB$9=4,#REF!,IF($CB$9=5,CW16)))))</f>
        <v>0</v>
      </c>
      <c r="CF16" s="8"/>
      <c r="CH16" s="1"/>
      <c r="CJ16" s="8"/>
      <c r="CN16" s="1"/>
      <c r="CP16" s="8"/>
      <c r="CQ16" s="1"/>
      <c r="CS16" s="8"/>
      <c r="CT16" s="1"/>
      <c r="CV16" s="8"/>
      <c r="CW16" s="1"/>
      <c r="CY16" s="8"/>
      <c r="CZ16" s="1"/>
      <c r="DB16" s="8"/>
      <c r="DE16" s="97"/>
      <c r="DF16" s="88" t="str">
        <f>IF($J$4=data!$CC$3,NL!DF3,IF($J$4=data!$CC$4,EN!DF3,IF($J$4=data!$CC$5,FR!DF3,IF($J$4=data!$CC$6,DE!DF3,IF($J$4=data!$CC$7,NR!DF3,IF($J$4=data!$CC$8,SP!DF3,IF($J$4=data!$CC$9,SW!DF3,)))))))&amp;" [cm]"</f>
        <v xml:space="preserve"> [cm]</v>
      </c>
      <c r="DG16" s="89">
        <f>IF($J$4=data!$CC$3,NL!DF19,IF($J$4=data!$CC$4,EN!DF19,IF($J$4=data!$CC$5,FR!DF19,IF($J$4=data!$CC$6,DE!DF19,IF($J$4=data!$CC$7,NR!DF19,IF($J$4=data!$CC$8,SP!DF19,IF($J$4=data!$CC$9,SW!DF19,)))))))</f>
        <v>0</v>
      </c>
      <c r="DH16" s="90" t="str">
        <f>IF($J$4=data!$CC$3,NL!DG14,IF($J$4=data!$CC$4,EN!DG14,IF($J$4=data!$CC$5,FR!DG14,IF($J$4=data!$CC$6,DE!DG14,IF($J$4=data!$CC$7,NR!DG14,IF($J$4=data!$CC$8,SP!DG14,IF($J$4=data!$CC$9,SW!DG14,)))))))&amp;IF(data!GD2=1," [W]",IF(data!GD2=2," [Btu/h]",))</f>
        <v/>
      </c>
      <c r="DI16" s="91" t="str">
        <f>IF($J$4=data!$CC$3,NL!DH14,IF($J$4=data!$CC$4,EN!DH14,IF($J$4=data!$CC$5,FR!DH14,IF($J$4=data!$CC$6,DE!DH14,IF($J$4=data!$CC$7,NR!DH14,IF($J$4=data!$CC$8,SP!DH14,IF($J$4=data!$CC$9,SW!DH14,)))))))&amp;IF(data!GD2=1," [kg/h]",IF(data!GD2=2," [GPM]**",))</f>
        <v/>
      </c>
      <c r="DJ16" s="158" t="str">
        <f>IF($J$4=data!$CC$3,NL!DJ6,IF($J$4=data!$CC$4,EN!DJ6,IF($J$4=data!$CC$5,FR!DJ6,IF($J$4=data!$CC$6,DE!DJ6,IF($J$4=data!$CC$7,NR!DJ6,IF($J$4=data!$CC$8,SP!DJ6,IF($J$4=data!$CC$9,SW!DJ6,)))))))&amp;" ["&amp;IF(data!GD2=1,"kPa",IF(data!GD2=2,"ftH2O"))&amp;"]"</f>
        <v xml:space="preserve"> [ONWAAR]</v>
      </c>
      <c r="DK16" s="92" t="str">
        <f>IF($J$4=data!$CC$3,NL!DI14,IF($J$4=data!$CC$4,EN!DI14,IF($J$4=data!$CC$5,FR!DI14,IF($J$4=data!$CC$6,DE!DI14,IF($J$4=data!$CC$7,NR!DI14,IF($J$4=data!$CC$8,SP!DI14,IF($J$4=data!$CC$9,SW!DI14,)))))))&amp;IF(data!GD2=1," [W]*",IF(data!GD2=2," [Btu/h]*",))</f>
        <v/>
      </c>
      <c r="DL16" s="91" t="str">
        <f>DI16</f>
        <v/>
      </c>
      <c r="DM16" s="158" t="str">
        <f>DJ16</f>
        <v xml:space="preserve"> [ONWAAR]</v>
      </c>
      <c r="DN16" s="93">
        <f>IF($J$4=data!$CC$3,NL!DM13,IF($J$4=data!$CC$4,EN!DM13,IF($J$4=data!$CC$5,FR!DM13,IF($J$4=data!$CC$6,DE!DM13,IF($J$4=data!$CC$7,NR!DM13,IF($J$4=data!$CC$8,SP!DM13,IF($J$4=data!$CC$9,SW!DM13,)))))))</f>
        <v>0</v>
      </c>
      <c r="DO16" s="94">
        <f>IF($J$4=data!$CC$3,NL!DN13,IF($J$4=data!$CC$4,EN!DN13,IF($J$4=data!$CC$5,FR!DN13,IF($J$4=data!$CC$6,DE!DN13,IF($J$4=data!$CC$7,NR!DN13,IF($J$4=data!$CC$9,SW!DN13,))))))</f>
        <v>0</v>
      </c>
      <c r="DP16" s="95">
        <f>IF($J$4=data!$CC$3,NL!DL13,IF($J$4=data!$CC$4,EN!DL13,IF($J$4=data!$CC$5,FR!DL13,IF($J$4=data!$CC$6,DE!DL13,IF($J$4=data!$CC$7,NR!DL13,IF($J$4=data!$CC$8,SP!DL13,IF($J$4=data!$CC$9,SW!DL13,)))))))</f>
        <v>0</v>
      </c>
      <c r="DQ16" s="96" t="str">
        <f>IF($J$4=data!$CC$3,NL!DK13,IF($J$4=data!$CC$4,EN!DK13,IF($J$4=data!$CC$5,FR!DK13,IF($J$4=data!$CC$6,DE!DK13,IF($J$4=data!$CC$7,NR!DK13,IF($J$4=data!$CC$8,SP!DK13,IF($J$4=data!$CC$9,SW!DK13,)))))))&amp;IF(data!GD2=1," [l]",IF(data!GD2=2," [Gal]**",))</f>
        <v/>
      </c>
    </row>
    <row r="17" spans="1:121" ht="15" customHeight="1" x14ac:dyDescent="0.25">
      <c r="A17" t="str">
        <f t="shared" si="4"/>
        <v>DIN0902352130_</v>
      </c>
      <c r="B17" t="str">
        <f t="shared" si="5"/>
        <v>235</v>
      </c>
      <c r="C17" t="str">
        <f t="shared" si="16"/>
        <v>30_</v>
      </c>
      <c r="D17">
        <f t="shared" si="17"/>
        <v>957.9502138848635</v>
      </c>
      <c r="E17">
        <f t="shared" si="17"/>
        <v>9231.3217513746804</v>
      </c>
      <c r="F17">
        <f t="shared" si="17"/>
        <v>0.85</v>
      </c>
      <c r="G17">
        <f t="shared" si="17"/>
        <v>1.05</v>
      </c>
      <c r="H17">
        <f t="shared" si="17"/>
        <v>30</v>
      </c>
      <c r="I17">
        <f t="shared" si="17"/>
        <v>17.7</v>
      </c>
      <c r="J17" t="str">
        <f t="shared" si="17"/>
        <v>090</v>
      </c>
      <c r="K17">
        <f t="shared" si="17"/>
        <v>240</v>
      </c>
      <c r="L17">
        <f t="shared" si="17"/>
        <v>21</v>
      </c>
      <c r="M17">
        <f t="shared" si="17"/>
        <v>235</v>
      </c>
      <c r="N17">
        <f t="shared" si="2"/>
        <v>38</v>
      </c>
      <c r="O17">
        <f t="shared" si="17"/>
        <v>3.79</v>
      </c>
      <c r="P17">
        <f t="shared" si="6"/>
        <v>5365</v>
      </c>
      <c r="Q17">
        <f t="shared" si="7"/>
        <v>461</v>
      </c>
      <c r="R17">
        <f t="shared" si="8"/>
        <v>1.4795288253353851</v>
      </c>
      <c r="S17">
        <f t="shared" si="9"/>
        <v>958</v>
      </c>
      <c r="T17">
        <f t="shared" si="10"/>
        <v>412</v>
      </c>
      <c r="U17">
        <f>POWER((T17/1000)/O17,2)*100</f>
        <v>1.1817238810645985</v>
      </c>
      <c r="V17">
        <f t="shared" si="18"/>
        <v>6.4</v>
      </c>
      <c r="W17">
        <f t="shared" si="12"/>
        <v>1</v>
      </c>
      <c r="X17">
        <f t="shared" si="13"/>
        <v>958</v>
      </c>
      <c r="Y17">
        <f t="shared" si="14"/>
        <v>0</v>
      </c>
      <c r="Z17">
        <f t="shared" si="15"/>
        <v>1</v>
      </c>
      <c r="AG17"/>
      <c r="AH17"/>
      <c r="AI17"/>
      <c r="AJ17"/>
      <c r="AK17"/>
      <c r="AZ17"/>
      <c r="BA17"/>
      <c r="CB17" s="1"/>
      <c r="CC17">
        <f>IF(EcoReviva!$J$4=data!CC3,1,IF(EcoReviva!$J$4=data!CC4,2,IF(EcoReviva!$J$4=data!CC5,3,IF(EcoReviva!$J$4=data!CC6,4,IF(EcoReviva!$J$4=data!CC7,5,IF(EcoReviva!$J$4=data!CC8,6,IF(EcoReviva!$J$4=data!CC9,7,IF(EcoReviva!$J$4=data!CC10,8,IF(EcoReviva!$J$4=data!CC11,9,IF(EcoReviva!$J$4=data!CC12,10,IF(EcoReviva!$J$4=data!CC13,11)))))))))))</f>
        <v>1</v>
      </c>
      <c r="CD17">
        <f t="shared" si="0"/>
        <v>0</v>
      </c>
      <c r="CE17">
        <f>IF($CB$9=1,CH17,IF($CB$9=2,CN17,IF($CB$9=3,CQ17,IF($CB$9=4,#REF!,IF($CB$9=5,CW17)))))</f>
        <v>0</v>
      </c>
      <c r="CF17" s="8"/>
      <c r="CH17" s="1"/>
      <c r="CJ17" s="8"/>
      <c r="CN17" s="1"/>
      <c r="CP17" s="8"/>
      <c r="CQ17" s="1"/>
      <c r="CS17" s="8"/>
      <c r="CT17" s="1"/>
      <c r="CV17" s="8"/>
      <c r="CW17" s="1"/>
      <c r="CY17" s="8"/>
      <c r="CZ17" s="1"/>
      <c r="DB17" s="8"/>
      <c r="DE17" s="74"/>
      <c r="DF17" s="304" t="str">
        <f>CONCATENATE($J$5,", ",$K$7, " ",$K$6,"cm, ",$L$7, " ",$L$6)</f>
        <v>090, 80 70cm, 21 21</v>
      </c>
      <c r="DG17" s="305">
        <v>0</v>
      </c>
      <c r="DH17" s="304">
        <v>0</v>
      </c>
      <c r="DI17" s="306">
        <v>0</v>
      </c>
      <c r="DJ17" s="305">
        <v>0</v>
      </c>
      <c r="DK17" s="305">
        <v>0</v>
      </c>
      <c r="DL17" s="305">
        <v>0</v>
      </c>
      <c r="DM17" s="305">
        <v>0</v>
      </c>
      <c r="DN17" s="304">
        <v>0</v>
      </c>
      <c r="DO17" s="305">
        <v>0</v>
      </c>
      <c r="DP17" s="305">
        <v>0</v>
      </c>
      <c r="DQ17" s="306">
        <v>0</v>
      </c>
    </row>
    <row r="18" spans="1:121" ht="15" customHeight="1" x14ac:dyDescent="0.25">
      <c r="A18" t="s">
        <v>352</v>
      </c>
      <c r="B18" t="s">
        <v>8</v>
      </c>
      <c r="C18" t="s">
        <v>354</v>
      </c>
      <c r="D18" t="s">
        <v>355</v>
      </c>
      <c r="E18" t="s">
        <v>356</v>
      </c>
      <c r="F18" t="s">
        <v>357</v>
      </c>
      <c r="G18" t="s">
        <v>358</v>
      </c>
      <c r="H18" t="s">
        <v>359</v>
      </c>
      <c r="I18" t="s">
        <v>360</v>
      </c>
      <c r="J18" t="s">
        <v>361</v>
      </c>
      <c r="K18" t="s">
        <v>362</v>
      </c>
      <c r="L18" t="s">
        <v>363</v>
      </c>
      <c r="M18" t="s">
        <v>364</v>
      </c>
      <c r="N18" t="s">
        <v>2291</v>
      </c>
      <c r="O18" t="s">
        <v>365</v>
      </c>
      <c r="P18" s="278" t="s">
        <v>2292</v>
      </c>
      <c r="Q18" s="278" t="s">
        <v>2293</v>
      </c>
      <c r="R18" s="278" t="s">
        <v>2294</v>
      </c>
      <c r="S18" s="278" t="s">
        <v>2295</v>
      </c>
      <c r="T18" s="278" t="s">
        <v>2293</v>
      </c>
      <c r="U18" s="278" t="s">
        <v>2294</v>
      </c>
      <c r="V18" s="278" t="s">
        <v>2296</v>
      </c>
      <c r="AG18"/>
      <c r="AH18"/>
      <c r="AI18"/>
      <c r="AJ18"/>
      <c r="AK18"/>
      <c r="AZ18"/>
      <c r="BA18"/>
      <c r="CB18" s="1"/>
      <c r="CD18">
        <f t="shared" si="0"/>
        <v>0</v>
      </c>
      <c r="CE18">
        <f>IF($CB$9=1,CH18,IF($CB$9=2,CN18,IF($CB$9=3,CQ18,IF($CB$9=4,#REF!,IF($CB$9=5,CW18)))))</f>
        <v>0</v>
      </c>
      <c r="CF18" s="8"/>
      <c r="CH18" s="1"/>
      <c r="CJ18" s="8"/>
      <c r="CN18" s="1"/>
      <c r="CP18" s="8"/>
      <c r="CQ18" s="1"/>
      <c r="CS18" s="8"/>
      <c r="CT18" s="1"/>
      <c r="CV18" s="8"/>
      <c r="CW18" s="1"/>
      <c r="CY18" s="8"/>
      <c r="CZ18" s="1"/>
      <c r="DB18" s="8"/>
      <c r="DE18" s="74"/>
      <c r="DF18" s="248">
        <v>55</v>
      </c>
      <c r="DG18" s="249">
        <f>BJ5</f>
        <v>0</v>
      </c>
      <c r="DH18" s="234">
        <f>ROUND(IF($BZ$2=1,P5,IF($BZ$2=2,P5*3.412141633,)),0)</f>
        <v>1125</v>
      </c>
      <c r="DI18" s="235">
        <f>IF($BZ$2=1,ROUND(Q5,0),IF($BZ$2=2,ROUND(Q5/272.7654,1),))</f>
        <v>97</v>
      </c>
      <c r="DJ18" s="230">
        <f>IF($BZ$2=1,R5,IF($BZ$2=2,R5*0.3346,))</f>
        <v>5.1363656214516544E-2</v>
      </c>
      <c r="DK18" s="285">
        <f>IF(Z5=1,ROUND(IF($BZ$2=1,S5,IF($BZ$2=2,S5*3.412141633,)),0),"")</f>
        <v>201</v>
      </c>
      <c r="DL18" s="244">
        <f>IF(Z5=1,IF($BZ$2=1,ROUND(T5,0),IF($BZ$2=2,ROUND(T5/272.7654,1),)),"")</f>
        <v>86</v>
      </c>
      <c r="DM18" s="259">
        <f>IF(Z5=1,IF($BZ$2=1,U5,IF($BZ$2=2,U5*0.3346,)),"")</f>
        <v>4.03747052144292E-2</v>
      </c>
      <c r="DN18" s="239">
        <f>H5</f>
        <v>30</v>
      </c>
      <c r="DO18" s="240">
        <f>DN18+8</f>
        <v>38</v>
      </c>
      <c r="DP18" s="249">
        <f>I5</f>
        <v>5.5</v>
      </c>
      <c r="DQ18" s="242">
        <f>V5</f>
        <v>1.6</v>
      </c>
    </row>
    <row r="19" spans="1:121" x14ac:dyDescent="0.25">
      <c r="M19"/>
      <c r="AG19"/>
      <c r="AH19"/>
      <c r="AI19"/>
      <c r="AJ19"/>
      <c r="AK19"/>
      <c r="AZ19"/>
      <c r="BA19"/>
      <c r="CB19" s="123"/>
      <c r="CC19" s="124"/>
      <c r="CD19">
        <f t="shared" si="0"/>
        <v>0</v>
      </c>
      <c r="CE19">
        <f>IF($CB$9=1,CH19,IF($CB$9=2,CN19,IF($CB$9=3,CQ19,IF($CB$9=4,#REF!,IF($CB$9=5,CW19)))))</f>
        <v>0</v>
      </c>
      <c r="CF19" s="125"/>
      <c r="CH19" s="123"/>
      <c r="CI19" s="124"/>
      <c r="CJ19" s="125"/>
      <c r="CN19" s="123"/>
      <c r="CO19" s="124"/>
      <c r="CP19" s="125"/>
      <c r="CQ19" s="123"/>
      <c r="CR19" s="124"/>
      <c r="CS19" s="125"/>
      <c r="CT19" s="123"/>
      <c r="CU19" s="124"/>
      <c r="CV19" s="125"/>
      <c r="CW19" s="123"/>
      <c r="CX19" s="124"/>
      <c r="CY19" s="125"/>
      <c r="CZ19" s="123"/>
      <c r="DA19" s="124"/>
      <c r="DB19" s="125"/>
      <c r="DE19" s="74"/>
      <c r="DF19" s="248">
        <v>65</v>
      </c>
      <c r="DG19" s="106">
        <f>BK5</f>
        <v>0</v>
      </c>
      <c r="DH19" s="234">
        <f>ROUND(IF($BZ$2=1,P6,IF($BZ$2=2,P6*3.412141633,)),0)</f>
        <v>1234</v>
      </c>
      <c r="DI19" s="235">
        <f t="shared" ref="DI19:DI31" si="19">IF($BZ$2=1,ROUND(Q6,0),IF($BZ$2=2,ROUND(Q6/272.7654,1),))</f>
        <v>106</v>
      </c>
      <c r="DJ19" s="230">
        <f t="shared" ref="DJ19:DJ33" si="20">IF($BZ$2=1,R6,IF($BZ$2=2,R6*0.3346,))</f>
        <v>6.2206228373702419E-2</v>
      </c>
      <c r="DK19" s="285">
        <f t="shared" ref="DK19:DK33" si="21">IF(Z6=1,ROUND(IF($BZ$2=1,S6,IF($BZ$2=2,S6*3.412141633,)),0),"")</f>
        <v>206</v>
      </c>
      <c r="DL19" s="244">
        <f t="shared" ref="DL19:DL33" si="22">IF(Z6=1,IF($BZ$2=1,ROUND(T6,0),IF($BZ$2=2,ROUND(T6/272.7654,1),)),"")</f>
        <v>89</v>
      </c>
      <c r="DM19" s="259">
        <f t="shared" ref="DM19:DM30" si="23">IF(Z6=1,IF($BZ$2=1,U6,IF($BZ$2=2,U6*0.3346,)),"")</f>
        <v>4.3853287197231833E-2</v>
      </c>
      <c r="DN19" s="239">
        <f t="shared" ref="DN19:DN48" si="24">H6</f>
        <v>30</v>
      </c>
      <c r="DO19" s="240">
        <f t="shared" ref="DO19:DO55" si="25">DN19+8</f>
        <v>38</v>
      </c>
      <c r="DP19" s="249">
        <f t="shared" ref="DP19:DP31" si="26">I6</f>
        <v>5.6</v>
      </c>
      <c r="DQ19" s="242">
        <f t="shared" ref="DQ19:DQ34" si="27">V6</f>
        <v>1.9</v>
      </c>
    </row>
    <row r="20" spans="1:121" x14ac:dyDescent="0.25">
      <c r="M20"/>
      <c r="AG20"/>
      <c r="AH20"/>
      <c r="AI20"/>
      <c r="AJ20"/>
      <c r="AK20"/>
      <c r="AZ20"/>
      <c r="BA20"/>
      <c r="CD20">
        <f t="shared" ref="CD20" si="28">IF($CB$9=5,CX20,CL20)</f>
        <v>0</v>
      </c>
      <c r="CE20" s="8" t="str">
        <f>IF($CB$9=1,CH7,IF($CB$9=2,CN7,IF($CB$9=3,CQ7,IF($CB$9=4,#REF!,))))</f>
        <v>060</v>
      </c>
      <c r="CN20">
        <v>1</v>
      </c>
      <c r="CO20">
        <v>2</v>
      </c>
      <c r="CP20">
        <v>3</v>
      </c>
      <c r="CQ20">
        <v>4</v>
      </c>
      <c r="CR20">
        <v>5</v>
      </c>
      <c r="CS20">
        <v>6</v>
      </c>
      <c r="CT20">
        <v>7</v>
      </c>
      <c r="CU20">
        <v>8</v>
      </c>
      <c r="CV20">
        <v>9</v>
      </c>
      <c r="DE20" s="74"/>
      <c r="DF20" s="248">
        <v>75</v>
      </c>
      <c r="DG20" s="106">
        <f>BL5</f>
        <v>0</v>
      </c>
      <c r="DH20" s="234">
        <f t="shared" ref="DH20:DH30" si="29">ROUND(IF($BZ$2=1,P7,IF($BZ$2=2,P7*3.412141633,)),0)</f>
        <v>1638</v>
      </c>
      <c r="DI20" s="235">
        <f t="shared" si="19"/>
        <v>141</v>
      </c>
      <c r="DJ20" s="230">
        <f t="shared" si="20"/>
        <v>0.11111111111111106</v>
      </c>
      <c r="DK20" s="285">
        <f t="shared" si="21"/>
        <v>292</v>
      </c>
      <c r="DL20" s="244">
        <f t="shared" si="22"/>
        <v>126</v>
      </c>
      <c r="DM20" s="259">
        <f t="shared" si="23"/>
        <v>8.8727931190583961E-2</v>
      </c>
      <c r="DN20" s="239">
        <f t="shared" si="24"/>
        <v>30</v>
      </c>
      <c r="DO20" s="240">
        <f t="shared" si="25"/>
        <v>38</v>
      </c>
      <c r="DP20" s="249">
        <f t="shared" si="26"/>
        <v>6.7</v>
      </c>
      <c r="DQ20" s="242">
        <f t="shared" si="27"/>
        <v>2.1</v>
      </c>
    </row>
    <row r="21" spans="1:121" x14ac:dyDescent="0.25">
      <c r="M21"/>
      <c r="AG21"/>
      <c r="AH21"/>
      <c r="AI21"/>
      <c r="AJ21"/>
      <c r="AK21"/>
      <c r="AZ21"/>
      <c r="BA21"/>
      <c r="CD21" s="1"/>
      <c r="CE21" s="8" t="str">
        <f>IF($CB$9=1,CH8,IF($CB$9=2,CN8,IF($CB$9=3,CQ8,IF($CB$9=4,#REF!,))))</f>
        <v>065</v>
      </c>
      <c r="CQ21" t="e">
        <f t="shared" ref="CQ21:CV21" si="30">VLOOKUP($A$24,$CN$23:$CV$56,CQ$20,0)</f>
        <v>#N/A</v>
      </c>
      <c r="CR21" t="e">
        <f t="shared" si="30"/>
        <v>#N/A</v>
      </c>
      <c r="CS21" t="e">
        <f t="shared" si="30"/>
        <v>#N/A</v>
      </c>
      <c r="CT21" t="e">
        <f t="shared" si="30"/>
        <v>#N/A</v>
      </c>
      <c r="CU21" t="e">
        <f t="shared" si="30"/>
        <v>#N/A</v>
      </c>
      <c r="CV21" t="e">
        <f t="shared" si="30"/>
        <v>#N/A</v>
      </c>
      <c r="DE21" s="74"/>
      <c r="DF21" s="248">
        <v>85</v>
      </c>
      <c r="DG21" s="252">
        <f>BM5</f>
        <v>0</v>
      </c>
      <c r="DH21" s="234">
        <f t="shared" si="29"/>
        <v>1874</v>
      </c>
      <c r="DI21" s="235">
        <f t="shared" si="19"/>
        <v>161</v>
      </c>
      <c r="DJ21" s="230">
        <f t="shared" si="20"/>
        <v>0.14694444444444443</v>
      </c>
      <c r="DK21" s="285">
        <f t="shared" si="21"/>
        <v>335</v>
      </c>
      <c r="DL21" s="244">
        <f t="shared" si="22"/>
        <v>144</v>
      </c>
      <c r="DM21" s="259">
        <f t="shared" si="23"/>
        <v>0.11755102040816323</v>
      </c>
      <c r="DN21" s="239">
        <f t="shared" si="24"/>
        <v>30</v>
      </c>
      <c r="DO21" s="240">
        <f t="shared" si="25"/>
        <v>38</v>
      </c>
      <c r="DP21" s="249">
        <f t="shared" si="26"/>
        <v>7.7</v>
      </c>
      <c r="DQ21" s="242">
        <f t="shared" si="27"/>
        <v>2.4</v>
      </c>
    </row>
    <row r="22" spans="1:121" x14ac:dyDescent="0.25">
      <c r="M22"/>
      <c r="AG22"/>
      <c r="AH22"/>
      <c r="AI22"/>
      <c r="AJ22"/>
      <c r="AK22"/>
      <c r="AZ22"/>
      <c r="BA22"/>
      <c r="CD22" s="123"/>
      <c r="CE22" s="125" t="str">
        <f>IF($CB$9=1,CH9,IF($CB$9=2,CN9,IF($CB$9=3,CQ9,IF($CB$9=4,#REF!,))))</f>
        <v>070</v>
      </c>
      <c r="CN22" s="129"/>
      <c r="CO22" s="149" t="s">
        <v>104</v>
      </c>
      <c r="CP22" s="135" t="s">
        <v>105</v>
      </c>
      <c r="CQ22" s="343" t="s">
        <v>103</v>
      </c>
      <c r="CR22" s="343"/>
      <c r="CS22" s="343"/>
      <c r="CT22" s="343" t="s">
        <v>106</v>
      </c>
      <c r="CU22" s="343"/>
      <c r="CV22" s="344"/>
      <c r="DE22" s="74"/>
      <c r="DF22" s="247">
        <v>95</v>
      </c>
      <c r="DG22" s="102">
        <f>BJ6</f>
        <v>0</v>
      </c>
      <c r="DH22" s="234">
        <f t="shared" si="29"/>
        <v>2108</v>
      </c>
      <c r="DI22" s="235">
        <f t="shared" si="19"/>
        <v>181</v>
      </c>
      <c r="DJ22" s="230">
        <f t="shared" si="20"/>
        <v>0.18840179654837283</v>
      </c>
      <c r="DK22" s="285">
        <f t="shared" si="21"/>
        <v>376</v>
      </c>
      <c r="DL22" s="244">
        <f t="shared" si="22"/>
        <v>162</v>
      </c>
      <c r="DM22" s="259">
        <f t="shared" si="23"/>
        <v>0.15092386522436729</v>
      </c>
      <c r="DN22" s="239">
        <f t="shared" si="24"/>
        <v>30</v>
      </c>
      <c r="DO22" s="240">
        <f t="shared" si="25"/>
        <v>38</v>
      </c>
      <c r="DP22" s="249">
        <f t="shared" si="26"/>
        <v>7.7</v>
      </c>
      <c r="DQ22" s="242">
        <f t="shared" si="27"/>
        <v>2.7</v>
      </c>
    </row>
    <row r="23" spans="1:121" x14ac:dyDescent="0.25">
      <c r="M23"/>
      <c r="AG23"/>
      <c r="AH23"/>
      <c r="AI23"/>
      <c r="AJ23"/>
      <c r="AK23"/>
      <c r="AZ23"/>
      <c r="BA23"/>
      <c r="CN23" s="130" t="str">
        <f>CONCATENATE(CO23,CP23)</f>
        <v>5010</v>
      </c>
      <c r="CO23" s="127">
        <v>50</v>
      </c>
      <c r="CP23">
        <v>10</v>
      </c>
      <c r="CQ23">
        <v>14.2</v>
      </c>
      <c r="CR23">
        <v>16.2</v>
      </c>
      <c r="CS23">
        <v>21.85</v>
      </c>
      <c r="CT23">
        <v>3.6</v>
      </c>
      <c r="CU23">
        <v>4.0999999999999996</v>
      </c>
      <c r="CV23" s="8">
        <v>5.0999999999999996</v>
      </c>
      <c r="DE23" s="74"/>
      <c r="DF23" s="98">
        <v>105</v>
      </c>
      <c r="DG23" s="106">
        <f>BK6</f>
        <v>0</v>
      </c>
      <c r="DH23" s="234">
        <f t="shared" si="29"/>
        <v>2213</v>
      </c>
      <c r="DI23" s="235">
        <f t="shared" si="19"/>
        <v>190</v>
      </c>
      <c r="DJ23" s="230">
        <f t="shared" si="20"/>
        <v>0.2096095224270576</v>
      </c>
      <c r="DK23" s="285">
        <f t="shared" si="21"/>
        <v>382</v>
      </c>
      <c r="DL23" s="244">
        <f t="shared" si="22"/>
        <v>164</v>
      </c>
      <c r="DM23" s="259">
        <f t="shared" si="23"/>
        <v>0.15616780374510086</v>
      </c>
      <c r="DN23" s="239">
        <f t="shared" si="24"/>
        <v>30</v>
      </c>
      <c r="DO23" s="240">
        <f t="shared" si="25"/>
        <v>38</v>
      </c>
      <c r="DP23" s="249">
        <f t="shared" si="26"/>
        <v>8.8000000000000007</v>
      </c>
      <c r="DQ23" s="242">
        <f t="shared" si="27"/>
        <v>2.9</v>
      </c>
    </row>
    <row r="24" spans="1:121" x14ac:dyDescent="0.25">
      <c r="M24"/>
      <c r="AG24"/>
      <c r="AH24"/>
      <c r="AI24"/>
      <c r="AJ24"/>
      <c r="AK24"/>
      <c r="AZ24"/>
      <c r="BA24"/>
      <c r="CN24" s="130" t="str">
        <f t="shared" ref="CN24:CN56" si="31">CONCATENATE(CO24,CP24)</f>
        <v>5015</v>
      </c>
      <c r="CO24" s="1">
        <v>50</v>
      </c>
      <c r="CP24">
        <v>15</v>
      </c>
      <c r="CQ24">
        <v>0</v>
      </c>
      <c r="CR24">
        <v>0</v>
      </c>
      <c r="CS24">
        <v>0</v>
      </c>
      <c r="CT24">
        <v>0</v>
      </c>
      <c r="CU24">
        <v>0</v>
      </c>
      <c r="CV24" s="8">
        <v>0</v>
      </c>
      <c r="DE24" s="74"/>
      <c r="DF24" s="98">
        <v>115</v>
      </c>
      <c r="DG24" s="106">
        <f>BL6</f>
        <v>0</v>
      </c>
      <c r="DH24" s="234">
        <f t="shared" si="29"/>
        <v>2598</v>
      </c>
      <c r="DI24" s="235">
        <f t="shared" si="19"/>
        <v>223</v>
      </c>
      <c r="DJ24" s="230">
        <f t="shared" si="20"/>
        <v>0.292964699783203</v>
      </c>
      <c r="DK24" s="285">
        <f t="shared" si="21"/>
        <v>464</v>
      </c>
      <c r="DL24" s="244">
        <f t="shared" si="22"/>
        <v>200</v>
      </c>
      <c r="DM24" s="259">
        <f t="shared" si="23"/>
        <v>0.23564897728343856</v>
      </c>
      <c r="DN24" s="239">
        <f t="shared" si="24"/>
        <v>30</v>
      </c>
      <c r="DO24" s="240">
        <f t="shared" si="25"/>
        <v>38</v>
      </c>
      <c r="DP24" s="249">
        <f t="shared" si="26"/>
        <v>9.8000000000000007</v>
      </c>
      <c r="DQ24" s="242">
        <f t="shared" si="27"/>
        <v>3.2</v>
      </c>
    </row>
    <row r="25" spans="1:121" x14ac:dyDescent="0.25">
      <c r="M25"/>
      <c r="AG25"/>
      <c r="AH25"/>
      <c r="AI25"/>
      <c r="AJ25"/>
      <c r="AK25"/>
      <c r="AZ25"/>
      <c r="BA25"/>
      <c r="CN25" s="130" t="str">
        <f t="shared" si="31"/>
        <v>6010</v>
      </c>
      <c r="CO25" s="1">
        <v>60</v>
      </c>
      <c r="CP25">
        <v>10</v>
      </c>
      <c r="CQ25">
        <v>13.6</v>
      </c>
      <c r="CR25">
        <v>15.6</v>
      </c>
      <c r="CS25">
        <v>21.85</v>
      </c>
      <c r="CT25">
        <v>4.8</v>
      </c>
      <c r="CU25">
        <v>5.4</v>
      </c>
      <c r="CV25" s="8">
        <v>6.8</v>
      </c>
      <c r="DE25" s="74"/>
      <c r="DF25" s="243">
        <v>135</v>
      </c>
      <c r="DG25" s="107">
        <f>BM6</f>
        <v>0</v>
      </c>
      <c r="DH25" s="234">
        <f t="shared" si="29"/>
        <v>3082</v>
      </c>
      <c r="DI25" s="235">
        <f t="shared" si="19"/>
        <v>265</v>
      </c>
      <c r="DJ25" s="230">
        <f t="shared" si="20"/>
        <v>0.42602950811715895</v>
      </c>
      <c r="DK25" s="285">
        <f t="shared" si="21"/>
        <v>550</v>
      </c>
      <c r="DL25" s="244">
        <f t="shared" si="22"/>
        <v>237</v>
      </c>
      <c r="DM25" s="259">
        <f t="shared" si="23"/>
        <v>0.34075687349850764</v>
      </c>
      <c r="DN25" s="239">
        <f t="shared" si="24"/>
        <v>30</v>
      </c>
      <c r="DO25" s="240">
        <f t="shared" si="25"/>
        <v>38</v>
      </c>
      <c r="DP25" s="249">
        <f t="shared" si="26"/>
        <v>10.5</v>
      </c>
      <c r="DQ25" s="242">
        <f t="shared" si="27"/>
        <v>3.7</v>
      </c>
    </row>
    <row r="26" spans="1:121" x14ac:dyDescent="0.25">
      <c r="M26"/>
      <c r="AG26"/>
      <c r="AH26"/>
      <c r="AI26"/>
      <c r="AJ26"/>
      <c r="AK26"/>
      <c r="AZ26"/>
      <c r="BA26"/>
      <c r="CN26" s="130" t="str">
        <f t="shared" si="31"/>
        <v>6015</v>
      </c>
      <c r="CO26" s="1">
        <v>60</v>
      </c>
      <c r="CP26">
        <v>15</v>
      </c>
      <c r="CQ26">
        <v>12.3</v>
      </c>
      <c r="CR26">
        <v>14.4</v>
      </c>
      <c r="CS26">
        <v>21.85</v>
      </c>
      <c r="CT26">
        <v>4.8</v>
      </c>
      <c r="CU26">
        <v>5.5</v>
      </c>
      <c r="CV26" s="8">
        <v>7.2</v>
      </c>
      <c r="DE26" s="74"/>
      <c r="DF26" s="248">
        <v>155</v>
      </c>
      <c r="DG26" s="102">
        <f>BJ7</f>
        <v>0</v>
      </c>
      <c r="DH26" s="234">
        <f t="shared" si="29"/>
        <v>3530</v>
      </c>
      <c r="DI26" s="235">
        <f t="shared" si="19"/>
        <v>304</v>
      </c>
      <c r="DJ26" s="230">
        <f t="shared" si="20"/>
        <v>0.57472279401247517</v>
      </c>
      <c r="DK26" s="285">
        <f t="shared" si="21"/>
        <v>630</v>
      </c>
      <c r="DL26" s="244">
        <f t="shared" si="22"/>
        <v>271</v>
      </c>
      <c r="DM26" s="259">
        <f t="shared" si="23"/>
        <v>0.4567197965186785</v>
      </c>
      <c r="DN26" s="239">
        <f t="shared" si="24"/>
        <v>30</v>
      </c>
      <c r="DO26" s="240">
        <f t="shared" si="25"/>
        <v>38</v>
      </c>
      <c r="DP26" s="249">
        <f t="shared" si="26"/>
        <v>12.8</v>
      </c>
      <c r="DQ26" s="242">
        <f t="shared" si="27"/>
        <v>4.3</v>
      </c>
    </row>
    <row r="27" spans="1:121" x14ac:dyDescent="0.25">
      <c r="A27" t="s">
        <v>352</v>
      </c>
      <c r="B27" t="s">
        <v>353</v>
      </c>
      <c r="C27" t="s">
        <v>354</v>
      </c>
      <c r="D27" t="s">
        <v>355</v>
      </c>
      <c r="E27" t="s">
        <v>356</v>
      </c>
      <c r="F27" t="s">
        <v>357</v>
      </c>
      <c r="G27" t="s">
        <v>358</v>
      </c>
      <c r="H27" t="s">
        <v>359</v>
      </c>
      <c r="I27" t="s">
        <v>360</v>
      </c>
      <c r="J27" t="s">
        <v>361</v>
      </c>
      <c r="K27" t="s">
        <v>362</v>
      </c>
      <c r="L27" t="s">
        <v>363</v>
      </c>
      <c r="M27" t="s">
        <v>364</v>
      </c>
      <c r="N27" t="s">
        <v>365</v>
      </c>
      <c r="O27" t="s">
        <v>2</v>
      </c>
      <c r="AG27"/>
      <c r="AH27"/>
      <c r="AI27"/>
      <c r="AJ27"/>
      <c r="AK27"/>
      <c r="AZ27"/>
      <c r="BA27"/>
      <c r="CN27" s="130" t="str">
        <f t="shared" si="31"/>
        <v>7010</v>
      </c>
      <c r="CO27" s="1">
        <v>70</v>
      </c>
      <c r="CP27">
        <v>10</v>
      </c>
      <c r="CQ27">
        <v>13.2</v>
      </c>
      <c r="CR27">
        <v>15.1</v>
      </c>
      <c r="CS27">
        <v>21.85</v>
      </c>
      <c r="CT27">
        <v>5.5</v>
      </c>
      <c r="CU27">
        <v>5.9</v>
      </c>
      <c r="CV27" s="8">
        <v>7.9</v>
      </c>
      <c r="DE27" s="74"/>
      <c r="DF27" s="98">
        <v>175</v>
      </c>
      <c r="DG27" s="106">
        <f>BK7</f>
        <v>0</v>
      </c>
      <c r="DH27" s="234">
        <f t="shared" si="29"/>
        <v>3733</v>
      </c>
      <c r="DI27" s="235">
        <f t="shared" si="19"/>
        <v>321</v>
      </c>
      <c r="DJ27" s="230">
        <f t="shared" si="20"/>
        <v>0.65708218549127662</v>
      </c>
      <c r="DK27" s="285">
        <f t="shared" si="21"/>
        <v>641</v>
      </c>
      <c r="DL27" s="244">
        <f t="shared" si="22"/>
        <v>276</v>
      </c>
      <c r="DM27" s="259">
        <f t="shared" si="23"/>
        <v>0.48576675849403128</v>
      </c>
      <c r="DN27" s="239">
        <f t="shared" si="24"/>
        <v>30</v>
      </c>
      <c r="DO27" s="240">
        <f t="shared" si="25"/>
        <v>38</v>
      </c>
      <c r="DP27" s="249">
        <f t="shared" si="26"/>
        <v>12.8</v>
      </c>
      <c r="DQ27" s="242">
        <f t="shared" si="27"/>
        <v>4.8</v>
      </c>
    </row>
    <row r="28" spans="1:121" x14ac:dyDescent="0.25">
      <c r="A28" t="s">
        <v>366</v>
      </c>
      <c r="B28">
        <v>0</v>
      </c>
      <c r="C28" t="s">
        <v>278</v>
      </c>
      <c r="D28">
        <v>0</v>
      </c>
      <c r="E28">
        <v>488.24</v>
      </c>
      <c r="G28">
        <v>1.5</v>
      </c>
      <c r="J28" t="s">
        <v>367</v>
      </c>
      <c r="K28">
        <v>60</v>
      </c>
      <c r="L28">
        <v>11</v>
      </c>
      <c r="M28" t="s">
        <v>368</v>
      </c>
      <c r="N28">
        <f>ROUND(IF($L28=11,$R$30*$K28+$S$30,IF($L28=16,$R$31*$K28+$S$31,IF($L28=21,$R$32*$K28+$S$32,""))),2)</f>
        <v>3.69</v>
      </c>
      <c r="O28">
        <f>ROUND(IF($L28=11,$K28*$X$30,IF($L28=16,$K28*$X$32,IF($L28=21,$K28*$X$34,""))),1)</f>
        <v>0.8</v>
      </c>
      <c r="P28" s="7"/>
      <c r="Q28" s="267" t="s">
        <v>28</v>
      </c>
      <c r="R28" s="267" t="s">
        <v>2265</v>
      </c>
      <c r="S28" s="267" t="s">
        <v>2266</v>
      </c>
      <c r="U28" s="268" t="s">
        <v>2269</v>
      </c>
      <c r="V28" s="268"/>
      <c r="W28" s="269" t="s">
        <v>129</v>
      </c>
      <c r="X28" s="270" t="s">
        <v>130</v>
      </c>
      <c r="Z28" t="s">
        <v>2271</v>
      </c>
      <c r="AA28" t="s">
        <v>2272</v>
      </c>
      <c r="AB28" t="s">
        <v>2273</v>
      </c>
      <c r="AC28" t="s">
        <v>28</v>
      </c>
      <c r="AD28" t="s">
        <v>2274</v>
      </c>
      <c r="AE28" t="b">
        <f>IF(EcoReviva!J5="Ecoreviva DIN","DIN",IF(EcoReviva!J5="Ecoreviva MM","MM_"))</f>
        <v>0</v>
      </c>
      <c r="AF28" t="str">
        <f>LEFT(EcoReviva!J6,IF(EcoReviva!J6="MAX",3,2))</f>
        <v>30</v>
      </c>
      <c r="AG28" t="str">
        <f>LEFT(EcoReviva!K6,3)</f>
        <v>090</v>
      </c>
      <c r="AH28" t="str">
        <f>LEFT(EcoReviva!L6,3)</f>
        <v>21</v>
      </c>
      <c r="AI28" t="s">
        <v>2275</v>
      </c>
      <c r="AJ28" t="s">
        <v>2276</v>
      </c>
      <c r="AK28" t="s">
        <v>2277</v>
      </c>
      <c r="AL28" t="s">
        <v>2278</v>
      </c>
      <c r="AM28" s="366">
        <f>IF(AH28="11",AM29,IF(AH28="16",AM30,IF(AH28="21",AM31,)))</f>
        <v>20.875</v>
      </c>
      <c r="AW28" s="211"/>
      <c r="AX28" s="211"/>
      <c r="AY28" s="211"/>
      <c r="AZ28" s="119"/>
      <c r="BA28" s="121"/>
      <c r="BB28" s="121"/>
      <c r="BC28" s="121"/>
      <c r="BE28" s="7"/>
      <c r="BG28" s="122"/>
      <c r="CN28" s="130" t="str">
        <f t="shared" si="31"/>
        <v>7015</v>
      </c>
      <c r="CO28" s="1">
        <v>70</v>
      </c>
      <c r="CP28">
        <v>15</v>
      </c>
      <c r="CQ28">
        <v>12.3</v>
      </c>
      <c r="CR28">
        <v>14.4</v>
      </c>
      <c r="CS28">
        <v>21.85</v>
      </c>
      <c r="CT28">
        <v>5.0999999999999996</v>
      </c>
      <c r="CU28">
        <v>5.6</v>
      </c>
      <c r="CV28" s="8">
        <v>7.2</v>
      </c>
      <c r="DE28" s="74"/>
      <c r="DF28" s="98">
        <v>195</v>
      </c>
      <c r="DG28" s="106">
        <f>BL7</f>
        <v>0</v>
      </c>
      <c r="DH28" s="234">
        <f t="shared" si="29"/>
        <v>4469</v>
      </c>
      <c r="DI28" s="235">
        <f t="shared" si="19"/>
        <v>384</v>
      </c>
      <c r="DJ28" s="230">
        <f t="shared" si="20"/>
        <v>0.96946745562130165</v>
      </c>
      <c r="DK28" s="285">
        <f t="shared" si="21"/>
        <v>798</v>
      </c>
      <c r="DL28" s="244">
        <f>IF(Z15=1,IF($BZ$2=1,ROUND(T15,0),IF($BZ$2=2,ROUND(T15/272.7654,1),)),"")</f>
        <v>343</v>
      </c>
      <c r="DM28" s="259">
        <f t="shared" si="23"/>
        <v>0.77349769888231446</v>
      </c>
      <c r="DN28" s="239">
        <f t="shared" si="24"/>
        <v>30</v>
      </c>
      <c r="DO28" s="240">
        <f t="shared" si="25"/>
        <v>38</v>
      </c>
      <c r="DP28" s="249">
        <f t="shared" si="26"/>
        <v>14.7</v>
      </c>
      <c r="DQ28" s="242">
        <f t="shared" si="27"/>
        <v>5.3</v>
      </c>
    </row>
    <row r="29" spans="1:121" x14ac:dyDescent="0.25">
      <c r="A29" t="s">
        <v>369</v>
      </c>
      <c r="B29">
        <v>1</v>
      </c>
      <c r="C29" t="s">
        <v>370</v>
      </c>
      <c r="D29">
        <v>191</v>
      </c>
      <c r="E29">
        <v>1142.0361657917249</v>
      </c>
      <c r="F29">
        <v>0.95</v>
      </c>
      <c r="G29">
        <v>1.1000000000000001</v>
      </c>
      <c r="H29">
        <v>26</v>
      </c>
      <c r="I29">
        <v>4.8</v>
      </c>
      <c r="J29" t="s">
        <v>367</v>
      </c>
      <c r="K29">
        <v>60</v>
      </c>
      <c r="L29">
        <v>11</v>
      </c>
      <c r="M29" t="s">
        <v>368</v>
      </c>
      <c r="N29">
        <f t="shared" ref="N29:N92" si="32">ROUND(IF($L29=11,$R$30*$K29+$S$30,IF($L29=16,$R$31*$K29+$S$31,IF($L29=21,$R$32*$K29+$S$32,""))),2)</f>
        <v>3.69</v>
      </c>
      <c r="O29">
        <f t="shared" ref="O29:O92" si="33">ROUND(IF($L29=11,$K29*$X$30,IF($L29=16,$K29*$X$32,IF($L29=21,$K29*$X$34,""))),1)</f>
        <v>0.8</v>
      </c>
      <c r="P29" s="7"/>
      <c r="Q29" s="267"/>
      <c r="R29" s="267" t="s">
        <v>2267</v>
      </c>
      <c r="S29" s="267" t="s">
        <v>2268</v>
      </c>
      <c r="W29" s="271">
        <v>10</v>
      </c>
      <c r="X29" s="272">
        <f>0.4/60</f>
        <v>6.6666666666666671E-3</v>
      </c>
      <c r="Z29" t="s">
        <v>2279</v>
      </c>
      <c r="AA29" t="s">
        <v>278</v>
      </c>
      <c r="AB29" s="277" t="s">
        <v>367</v>
      </c>
      <c r="AC29">
        <v>11</v>
      </c>
      <c r="AG29"/>
      <c r="AH29"/>
      <c r="AI29" s="277" t="s">
        <v>368</v>
      </c>
      <c r="AJ29" s="277" t="s">
        <v>1001</v>
      </c>
      <c r="AK29" t="str">
        <f>CONCATENATE("DIN",AG$28,AI29,AH$28,AF$28,IF(EcoReviva!$J$6="MAX","","_"))</f>
        <v>DIN0900552130_</v>
      </c>
      <c r="AL29" t="str">
        <f>CONCATENATE("MM_",AG$1,AJ29,AH$1,AF$1)</f>
        <v>MM_060</v>
      </c>
      <c r="AM29" s="366">
        <v>10.875</v>
      </c>
      <c r="AW29" s="211"/>
      <c r="AX29" s="211"/>
      <c r="AY29" s="211"/>
      <c r="AZ29" s="119"/>
      <c r="BA29" s="121"/>
      <c r="BB29" s="121"/>
      <c r="BC29" s="121"/>
      <c r="BE29" s="7"/>
      <c r="BG29" s="122"/>
      <c r="CN29" s="130" t="str">
        <f t="shared" si="31"/>
        <v>8010</v>
      </c>
      <c r="CO29" s="1">
        <v>80</v>
      </c>
      <c r="CP29">
        <v>10</v>
      </c>
      <c r="CQ29">
        <v>12.8</v>
      </c>
      <c r="CR29">
        <v>14.7</v>
      </c>
      <c r="CS29">
        <v>21.85</v>
      </c>
      <c r="CT29">
        <v>6.3</v>
      </c>
      <c r="CU29">
        <v>6.8</v>
      </c>
      <c r="CV29" s="8">
        <v>9.1</v>
      </c>
      <c r="DE29" s="74"/>
      <c r="DF29" s="243">
        <v>215</v>
      </c>
      <c r="DG29" s="107">
        <f>BM7</f>
        <v>0</v>
      </c>
      <c r="DH29" s="234">
        <f t="shared" si="29"/>
        <v>4905</v>
      </c>
      <c r="DI29" s="235">
        <f t="shared" si="19"/>
        <v>422</v>
      </c>
      <c r="DJ29" s="230">
        <f t="shared" si="20"/>
        <v>1.2014437510541405</v>
      </c>
      <c r="DK29" s="285">
        <f t="shared" si="21"/>
        <v>876</v>
      </c>
      <c r="DL29" s="244">
        <f t="shared" si="22"/>
        <v>377</v>
      </c>
      <c r="DM29" s="259">
        <f t="shared" si="23"/>
        <v>0.95887333445775003</v>
      </c>
      <c r="DN29" s="239">
        <f t="shared" si="24"/>
        <v>30</v>
      </c>
      <c r="DO29" s="240">
        <f t="shared" si="25"/>
        <v>38</v>
      </c>
      <c r="DP29" s="249">
        <f t="shared" si="26"/>
        <v>16.8</v>
      </c>
      <c r="DQ29" s="242">
        <f t="shared" si="27"/>
        <v>5.9</v>
      </c>
    </row>
    <row r="30" spans="1:121" x14ac:dyDescent="0.25">
      <c r="A30" t="s">
        <v>371</v>
      </c>
      <c r="B30">
        <v>2</v>
      </c>
      <c r="C30" t="s">
        <v>372</v>
      </c>
      <c r="D30">
        <v>205</v>
      </c>
      <c r="E30">
        <v>1222.9946868592929</v>
      </c>
      <c r="F30">
        <v>0.95</v>
      </c>
      <c r="G30">
        <v>1.1000000000000001</v>
      </c>
      <c r="H30">
        <v>30</v>
      </c>
      <c r="I30">
        <v>5.4</v>
      </c>
      <c r="J30" t="s">
        <v>367</v>
      </c>
      <c r="K30">
        <v>60</v>
      </c>
      <c r="L30">
        <v>11</v>
      </c>
      <c r="M30" t="s">
        <v>368</v>
      </c>
      <c r="N30">
        <f t="shared" si="32"/>
        <v>3.69</v>
      </c>
      <c r="O30">
        <f t="shared" si="33"/>
        <v>0.8</v>
      </c>
      <c r="P30" s="7"/>
      <c r="Q30" s="267">
        <v>11</v>
      </c>
      <c r="R30" s="267">
        <v>-5.0000000000000001E-3</v>
      </c>
      <c r="S30" s="267">
        <v>3.9944999999999999</v>
      </c>
      <c r="W30" s="271">
        <v>11</v>
      </c>
      <c r="X30" s="273">
        <f>X29*2</f>
        <v>1.3333333333333334E-2</v>
      </c>
      <c r="Z30" t="s">
        <v>2280</v>
      </c>
      <c r="AA30" t="s">
        <v>2281</v>
      </c>
      <c r="AB30" s="277" t="s">
        <v>531</v>
      </c>
      <c r="AC30">
        <v>16</v>
      </c>
      <c r="AG30"/>
      <c r="AH30"/>
      <c r="AI30" s="277" t="s">
        <v>383</v>
      </c>
      <c r="AJ30" s="277" t="s">
        <v>1627</v>
      </c>
      <c r="AK30" t="str">
        <f>CONCATENATE("DIN",AG$28,AI30,AH$28,AF$28,IF(EcoReviva!$J$6="MAX","","_"))</f>
        <v>DIN0900652130_</v>
      </c>
      <c r="AL30" t="str">
        <f t="shared" ref="AL30:AL33" si="34">CONCATENATE("MM_",AG$1,AJ30,AH$1,AF$1)</f>
        <v>MM_080</v>
      </c>
      <c r="AM30" s="366">
        <v>15.875</v>
      </c>
      <c r="AW30" s="211"/>
      <c r="AX30" s="211"/>
      <c r="AY30" s="211"/>
      <c r="AZ30" s="119"/>
      <c r="BA30" s="121"/>
      <c r="BB30" s="121"/>
      <c r="BC30" s="121"/>
      <c r="BE30" s="7"/>
      <c r="BG30" s="122"/>
      <c r="CN30" s="130" t="str">
        <f t="shared" si="31"/>
        <v>8015</v>
      </c>
      <c r="CO30" s="1">
        <v>80</v>
      </c>
      <c r="CP30">
        <v>15</v>
      </c>
      <c r="CQ30">
        <v>11.8</v>
      </c>
      <c r="CR30">
        <v>13.7</v>
      </c>
      <c r="CS30">
        <v>21.85</v>
      </c>
      <c r="CT30">
        <v>6</v>
      </c>
      <c r="CU30">
        <v>6.7</v>
      </c>
      <c r="CV30" s="8">
        <v>9</v>
      </c>
      <c r="DE30" s="74"/>
      <c r="DF30" s="248">
        <v>235</v>
      </c>
      <c r="DG30" s="102">
        <f>BJ8</f>
        <v>0</v>
      </c>
      <c r="DH30" s="234">
        <f t="shared" si="29"/>
        <v>5365</v>
      </c>
      <c r="DI30" s="235">
        <f t="shared" si="19"/>
        <v>461</v>
      </c>
      <c r="DJ30" s="230">
        <f>IF($BZ$2=1,R17,IF($BZ$2=2,R17*0.3346,))</f>
        <v>1.4795288253353851</v>
      </c>
      <c r="DK30" s="285">
        <f t="shared" si="21"/>
        <v>958</v>
      </c>
      <c r="DL30" s="244">
        <f t="shared" si="22"/>
        <v>412</v>
      </c>
      <c r="DM30" s="259">
        <f t="shared" si="23"/>
        <v>1.1817238810645985</v>
      </c>
      <c r="DN30" s="239">
        <f t="shared" si="24"/>
        <v>30</v>
      </c>
      <c r="DO30" s="240">
        <f t="shared" si="25"/>
        <v>38</v>
      </c>
      <c r="DP30" s="249">
        <f t="shared" si="26"/>
        <v>17.7</v>
      </c>
      <c r="DQ30" s="242">
        <f t="shared" si="27"/>
        <v>6.4</v>
      </c>
    </row>
    <row r="31" spans="1:121" x14ac:dyDescent="0.25">
      <c r="A31" t="s">
        <v>373</v>
      </c>
      <c r="B31">
        <v>3</v>
      </c>
      <c r="C31" t="s">
        <v>281</v>
      </c>
      <c r="D31">
        <v>242</v>
      </c>
      <c r="E31">
        <v>1446.9</v>
      </c>
      <c r="F31">
        <v>0.95</v>
      </c>
      <c r="G31">
        <v>1.1000000000000001</v>
      </c>
      <c r="H31">
        <v>40</v>
      </c>
      <c r="I31">
        <v>6.8</v>
      </c>
      <c r="J31" t="s">
        <v>367</v>
      </c>
      <c r="K31">
        <v>60</v>
      </c>
      <c r="L31">
        <v>11</v>
      </c>
      <c r="M31" t="s">
        <v>368</v>
      </c>
      <c r="N31">
        <f t="shared" si="32"/>
        <v>3.69</v>
      </c>
      <c r="O31">
        <f t="shared" si="33"/>
        <v>0.8</v>
      </c>
      <c r="P31" s="7"/>
      <c r="Q31" s="267">
        <v>16</v>
      </c>
      <c r="R31" s="267">
        <v>-1.6999999999999999E-3</v>
      </c>
      <c r="S31" s="267">
        <v>2.827</v>
      </c>
      <c r="W31" s="271">
        <v>15</v>
      </c>
      <c r="X31" s="273">
        <f>X29*1.5</f>
        <v>0.01</v>
      </c>
      <c r="AA31" t="s">
        <v>2282</v>
      </c>
      <c r="AB31" s="277" t="s">
        <v>688</v>
      </c>
      <c r="AC31">
        <v>21</v>
      </c>
      <c r="AG31"/>
      <c r="AH31"/>
      <c r="AI31" s="277" t="s">
        <v>396</v>
      </c>
      <c r="AJ31" s="277">
        <v>100</v>
      </c>
      <c r="AK31" t="str">
        <f>CONCATENATE("DIN",AG$28,AI31,AH$28,AF$28,IF(EcoReviva!$J$6="MAX","","_"))</f>
        <v>DIN0900752130_</v>
      </c>
      <c r="AL31" t="str">
        <f t="shared" si="34"/>
        <v>MM_100</v>
      </c>
      <c r="AM31" s="366">
        <v>20.875</v>
      </c>
      <c r="AW31" s="211"/>
      <c r="AX31" s="211"/>
      <c r="AY31" s="211"/>
      <c r="AZ31" s="119"/>
      <c r="BA31" s="121"/>
      <c r="BB31" s="121"/>
      <c r="BC31" s="121"/>
      <c r="BE31" s="7"/>
      <c r="BG31" s="122"/>
      <c r="CN31" s="130" t="str">
        <f t="shared" si="31"/>
        <v>9010</v>
      </c>
      <c r="CO31" s="1">
        <v>90</v>
      </c>
      <c r="CP31">
        <v>10</v>
      </c>
      <c r="CQ31">
        <v>12.5</v>
      </c>
      <c r="CR31">
        <v>14.7</v>
      </c>
      <c r="CS31">
        <v>21.85</v>
      </c>
      <c r="CT31">
        <v>6.7</v>
      </c>
      <c r="CU31">
        <v>7.4</v>
      </c>
      <c r="CV31" s="8">
        <v>10.3</v>
      </c>
      <c r="DE31" s="74"/>
      <c r="DF31" s="98">
        <f>DF30</f>
        <v>235</v>
      </c>
      <c r="DG31" s="106">
        <f>BK8</f>
        <v>0</v>
      </c>
      <c r="DH31" s="236">
        <f>ROUND(IF($BZ$2=1,P8,IF($BZ$2=2,P8*3.412141633,)),0)</f>
        <v>1874</v>
      </c>
      <c r="DI31" s="235" t="e">
        <f t="shared" si="19"/>
        <v>#VALUE!</v>
      </c>
      <c r="DJ31" s="230" t="str">
        <f t="shared" si="20"/>
        <v>Water side pressure loss  [kPa]</v>
      </c>
      <c r="DK31" s="285" t="str">
        <f t="shared" si="21"/>
        <v/>
      </c>
      <c r="DL31" s="244" t="str">
        <f>IF(Z18=1,IF($BZ$2=1,ROUND(T18,0),IF($BZ$2=2,ROUND(T18/272.7654,1),)),"")</f>
        <v/>
      </c>
      <c r="DM31" s="259" t="str">
        <f t="shared" ref="DM31:DM32" si="35">IF(BY18=1,IF($BZ$2=1,U18,IF($BZ$2=2,U18*0.3346,)),"")</f>
        <v/>
      </c>
      <c r="DN31" s="239" t="str">
        <f t="shared" si="24"/>
        <v>Geluidsdruk2</v>
      </c>
      <c r="DO31" s="240" t="e">
        <f t="shared" si="25"/>
        <v>#VALUE!</v>
      </c>
      <c r="DP31" s="249" t="str">
        <f t="shared" si="26"/>
        <v>Elektrisch Vermogen Nominaal3</v>
      </c>
      <c r="DQ31" s="242" t="str">
        <f t="shared" si="27"/>
        <v>Water volume [l]</v>
      </c>
    </row>
    <row r="32" spans="1:121" x14ac:dyDescent="0.25">
      <c r="A32" t="s">
        <v>374</v>
      </c>
      <c r="B32">
        <v>0</v>
      </c>
      <c r="C32" t="s">
        <v>278</v>
      </c>
      <c r="D32">
        <v>0</v>
      </c>
      <c r="E32">
        <v>650.08000000000004</v>
      </c>
      <c r="G32">
        <v>1.5</v>
      </c>
      <c r="J32" t="s">
        <v>367</v>
      </c>
      <c r="K32">
        <v>60</v>
      </c>
      <c r="L32">
        <v>16</v>
      </c>
      <c r="M32" t="s">
        <v>368</v>
      </c>
      <c r="N32">
        <f t="shared" si="32"/>
        <v>2.73</v>
      </c>
      <c r="O32">
        <f t="shared" si="33"/>
        <v>1.2</v>
      </c>
      <c r="P32" s="7"/>
      <c r="Q32" s="267">
        <v>21</v>
      </c>
      <c r="R32" s="267">
        <v>-2.7000000000000001E-3</v>
      </c>
      <c r="S32" s="267">
        <v>4.4424000000000001</v>
      </c>
      <c r="W32" s="271">
        <v>16</v>
      </c>
      <c r="X32" s="274">
        <f>X31*2</f>
        <v>0.02</v>
      </c>
      <c r="AA32" t="s">
        <v>281</v>
      </c>
      <c r="AB32" s="277" t="s">
        <v>368</v>
      </c>
      <c r="AG32"/>
      <c r="AH32"/>
      <c r="AI32" s="277" t="s">
        <v>409</v>
      </c>
      <c r="AJ32" s="277">
        <v>120</v>
      </c>
      <c r="AK32" t="str">
        <f>CONCATENATE("DIN",AG$28,AI32,AH$28,AF$28,IF(EcoReviva!$J$6="MAX","","_"))</f>
        <v>DIN0900852130_</v>
      </c>
      <c r="AL32" t="str">
        <f t="shared" si="34"/>
        <v>MM_120</v>
      </c>
      <c r="AM32" s="7"/>
      <c r="AW32" s="211"/>
      <c r="AX32" s="211"/>
      <c r="AY32" s="211"/>
      <c r="AZ32" s="119"/>
      <c r="BA32" s="121"/>
      <c r="BB32" s="121"/>
      <c r="BC32" s="121"/>
      <c r="BE32" s="7"/>
      <c r="BG32" s="122"/>
      <c r="CN32" s="130" t="str">
        <f t="shared" si="31"/>
        <v>9015</v>
      </c>
      <c r="CO32" s="1">
        <v>90</v>
      </c>
      <c r="CP32">
        <v>15</v>
      </c>
      <c r="CQ32">
        <v>11.3</v>
      </c>
      <c r="CR32">
        <v>13.2</v>
      </c>
      <c r="CS32">
        <v>21.85</v>
      </c>
      <c r="CT32">
        <v>7</v>
      </c>
      <c r="CU32">
        <v>7.7</v>
      </c>
      <c r="CV32" s="8">
        <v>10.7</v>
      </c>
      <c r="DE32" s="74"/>
      <c r="DF32" s="98">
        <f>DF30</f>
        <v>235</v>
      </c>
      <c r="DG32" s="106">
        <f>BL8</f>
        <v>0</v>
      </c>
      <c r="DH32" s="236">
        <f>ROUND(IF($BZ$2=1,P8,IF($BZ$2=2,P8*3.412141633,)),0)</f>
        <v>1874</v>
      </c>
      <c r="DI32" s="157">
        <f>IF($BZ$2=1,ROUND(Q8,0),IF($BZ$2=2,ROUND(Q8/272.7654,1),))</f>
        <v>161</v>
      </c>
      <c r="DJ32" s="230">
        <f t="shared" si="20"/>
        <v>0</v>
      </c>
      <c r="DK32" s="285" t="str">
        <f t="shared" si="21"/>
        <v/>
      </c>
      <c r="DL32" s="244" t="str">
        <f t="shared" si="22"/>
        <v/>
      </c>
      <c r="DM32" s="259" t="str">
        <f t="shared" si="35"/>
        <v/>
      </c>
      <c r="DN32" s="239">
        <f t="shared" si="24"/>
        <v>0</v>
      </c>
      <c r="DO32" s="240">
        <f t="shared" si="25"/>
        <v>8</v>
      </c>
      <c r="DP32" s="102">
        <f>BB8</f>
        <v>0</v>
      </c>
      <c r="DQ32" s="242">
        <f t="shared" si="27"/>
        <v>0</v>
      </c>
    </row>
    <row r="33" spans="1:121" x14ac:dyDescent="0.25">
      <c r="A33" t="s">
        <v>375</v>
      </c>
      <c r="B33">
        <v>1</v>
      </c>
      <c r="C33" t="s">
        <v>370</v>
      </c>
      <c r="D33">
        <v>214</v>
      </c>
      <c r="E33">
        <v>1399.7241764138612</v>
      </c>
      <c r="F33">
        <v>0.95</v>
      </c>
      <c r="G33">
        <v>1.1000000000000001</v>
      </c>
      <c r="H33">
        <v>26</v>
      </c>
      <c r="I33">
        <v>4.8</v>
      </c>
      <c r="J33" t="s">
        <v>367</v>
      </c>
      <c r="K33">
        <v>60</v>
      </c>
      <c r="L33">
        <v>16</v>
      </c>
      <c r="M33" t="s">
        <v>368</v>
      </c>
      <c r="N33">
        <f t="shared" si="32"/>
        <v>2.73</v>
      </c>
      <c r="O33">
        <f t="shared" si="33"/>
        <v>1.2</v>
      </c>
      <c r="P33" s="7"/>
      <c r="Q33" s="120"/>
      <c r="W33" s="271">
        <v>20</v>
      </c>
      <c r="X33" s="273">
        <f>X29*2</f>
        <v>1.3333333333333334E-2</v>
      </c>
      <c r="AB33" s="277" t="s">
        <v>1001</v>
      </c>
      <c r="AG33"/>
      <c r="AH33"/>
      <c r="AI33" s="277" t="s">
        <v>422</v>
      </c>
      <c r="AJ33" s="277">
        <v>140</v>
      </c>
      <c r="AK33" t="str">
        <f>CONCATENATE("DIN",AG$28,AI33,AH$28,AF$28,IF(EcoReviva!$J$6="MAX","","_"))</f>
        <v>DIN0900952130_</v>
      </c>
      <c r="AL33" t="str">
        <f t="shared" si="34"/>
        <v>MM_140</v>
      </c>
      <c r="AM33" s="7"/>
      <c r="AW33" s="211"/>
      <c r="AX33" s="211"/>
      <c r="AY33" s="211"/>
      <c r="AZ33" s="119"/>
      <c r="BA33" s="121"/>
      <c r="BB33" s="121"/>
      <c r="BC33" s="121"/>
      <c r="BE33" s="7"/>
      <c r="BG33" s="122"/>
      <c r="CN33" s="130" t="str">
        <f t="shared" si="31"/>
        <v>10010</v>
      </c>
      <c r="CO33" s="1">
        <v>100</v>
      </c>
      <c r="CP33">
        <v>10</v>
      </c>
      <c r="CQ33">
        <v>12.3</v>
      </c>
      <c r="CR33">
        <v>14.1</v>
      </c>
      <c r="CS33">
        <v>21.85</v>
      </c>
      <c r="CT33">
        <v>7.8</v>
      </c>
      <c r="CU33">
        <v>8.6999999999999993</v>
      </c>
      <c r="CV33" s="8">
        <v>12.2</v>
      </c>
      <c r="DE33" s="74"/>
      <c r="DF33" s="243">
        <f>DF30</f>
        <v>235</v>
      </c>
      <c r="DG33" s="107">
        <f>BM8</f>
        <v>0</v>
      </c>
      <c r="DH33" s="236">
        <f>ROUND(IF($BZ$2=1,P8,IF($BZ$2=2,P8*3.412141633,)),0)</f>
        <v>1874</v>
      </c>
      <c r="DI33" s="237">
        <f>IF($BZ$2=1,ROUND(Q8,0),IF($BZ$2=2,ROUND(Q8/272.7654,1),))</f>
        <v>161</v>
      </c>
      <c r="DJ33" s="230">
        <f t="shared" si="20"/>
        <v>0</v>
      </c>
      <c r="DK33" s="285" t="str">
        <f t="shared" si="21"/>
        <v/>
      </c>
      <c r="DL33" s="244" t="str">
        <f t="shared" si="22"/>
        <v/>
      </c>
      <c r="DM33" s="232" t="str">
        <f>IF(BY8=1,IF($BZ$2=1,AY8,IF($BZ$2=2,AY8*0.3346,)),"")</f>
        <v/>
      </c>
      <c r="DN33" s="239">
        <f t="shared" si="24"/>
        <v>0</v>
      </c>
      <c r="DO33" s="240">
        <f t="shared" si="25"/>
        <v>8</v>
      </c>
      <c r="DP33" s="253">
        <f>BC8</f>
        <v>0</v>
      </c>
      <c r="DQ33" s="242">
        <f t="shared" si="27"/>
        <v>0</v>
      </c>
    </row>
    <row r="34" spans="1:121" x14ac:dyDescent="0.25">
      <c r="A34" t="s">
        <v>376</v>
      </c>
      <c r="B34">
        <v>2</v>
      </c>
      <c r="C34" t="s">
        <v>372</v>
      </c>
      <c r="D34">
        <v>230</v>
      </c>
      <c r="E34">
        <v>1502.5729206967153</v>
      </c>
      <c r="F34">
        <v>0.95</v>
      </c>
      <c r="G34">
        <v>1.1000000000000001</v>
      </c>
      <c r="H34">
        <v>30</v>
      </c>
      <c r="I34">
        <v>5.5</v>
      </c>
      <c r="J34" t="s">
        <v>367</v>
      </c>
      <c r="K34">
        <v>60</v>
      </c>
      <c r="L34">
        <v>16</v>
      </c>
      <c r="M34" t="s">
        <v>368</v>
      </c>
      <c r="N34">
        <f t="shared" si="32"/>
        <v>2.73</v>
      </c>
      <c r="O34">
        <f t="shared" si="33"/>
        <v>1.2</v>
      </c>
      <c r="P34" s="7"/>
      <c r="Q34" s="120"/>
      <c r="W34" s="275">
        <v>21</v>
      </c>
      <c r="X34" s="276">
        <f>X33*2</f>
        <v>2.6666666666666668E-2</v>
      </c>
      <c r="AB34" s="277" t="s">
        <v>383</v>
      </c>
      <c r="AG34"/>
      <c r="AH34"/>
      <c r="AI34" s="277" t="s">
        <v>2283</v>
      </c>
      <c r="AJ34" s="277"/>
      <c r="AK34" t="str">
        <f>CONCATENATE("DIN",AG$28,AI34,AH$28,AF$28,IF(EcoReviva!$J$6="MAX","","_"))</f>
        <v>DIN0901052130_</v>
      </c>
      <c r="AM34" s="7"/>
      <c r="AW34" s="211"/>
      <c r="AX34" s="211"/>
      <c r="AY34" s="211"/>
      <c r="AZ34" s="119"/>
      <c r="BA34" s="121"/>
      <c r="BB34" s="121"/>
      <c r="BC34" s="121"/>
      <c r="BE34" s="7"/>
      <c r="BG34" s="122"/>
      <c r="CN34" s="130" t="str">
        <f t="shared" si="31"/>
        <v>10015</v>
      </c>
      <c r="CO34" s="1">
        <v>100</v>
      </c>
      <c r="CP34">
        <v>15</v>
      </c>
      <c r="CQ34">
        <v>10.9</v>
      </c>
      <c r="CR34">
        <v>12.8</v>
      </c>
      <c r="CS34">
        <v>21.85</v>
      </c>
      <c r="CT34">
        <v>7</v>
      </c>
      <c r="CU34">
        <v>7.7</v>
      </c>
      <c r="CV34" s="8">
        <v>10.7</v>
      </c>
      <c r="DE34" s="74"/>
      <c r="DF34" s="248">
        <v>95</v>
      </c>
      <c r="DG34" s="102">
        <f>BJ9</f>
        <v>0</v>
      </c>
      <c r="DH34" s="236">
        <f>ROUND(IF($BZ$2=1,P9,IF($BZ$2=2,P9*3.412141633,)),0)</f>
        <v>2108</v>
      </c>
      <c r="DI34" s="237">
        <f>IF($BZ$2=1,ROUND(Q9,0),IF($BZ$2=2,ROUND(Q9/272.7654,1),))</f>
        <v>181</v>
      </c>
      <c r="DJ34" s="232">
        <f>IF($BZ$2=1,R9,IF($BZ$2=2,R9*0.3346,))</f>
        <v>0.18840179654837283</v>
      </c>
      <c r="DK34" s="250"/>
      <c r="DL34" s="238"/>
      <c r="DM34" s="251"/>
      <c r="DN34" s="239">
        <f t="shared" si="24"/>
        <v>0</v>
      </c>
      <c r="DO34" s="240">
        <f t="shared" si="25"/>
        <v>8</v>
      </c>
      <c r="DP34" s="249">
        <v>0</v>
      </c>
      <c r="DQ34" s="242">
        <f t="shared" si="27"/>
        <v>0</v>
      </c>
    </row>
    <row r="35" spans="1:121" x14ac:dyDescent="0.25">
      <c r="A35" t="s">
        <v>377</v>
      </c>
      <c r="B35">
        <v>3</v>
      </c>
      <c r="C35" t="s">
        <v>281</v>
      </c>
      <c r="D35">
        <v>305</v>
      </c>
      <c r="E35">
        <v>1988.7</v>
      </c>
      <c r="F35">
        <v>0.95</v>
      </c>
      <c r="G35">
        <v>1.1000000000000001</v>
      </c>
      <c r="H35">
        <v>41.1</v>
      </c>
      <c r="I35">
        <v>7.2</v>
      </c>
      <c r="J35" t="s">
        <v>367</v>
      </c>
      <c r="K35">
        <v>60</v>
      </c>
      <c r="L35">
        <v>16</v>
      </c>
      <c r="M35" t="s">
        <v>368</v>
      </c>
      <c r="N35">
        <f t="shared" si="32"/>
        <v>2.73</v>
      </c>
      <c r="O35">
        <f t="shared" si="33"/>
        <v>1.2</v>
      </c>
      <c r="P35" s="7"/>
      <c r="Q35" s="120"/>
      <c r="AB35" s="277" t="s">
        <v>1314</v>
      </c>
      <c r="AG35"/>
      <c r="AH35"/>
      <c r="AI35" s="277" t="s">
        <v>2284</v>
      </c>
      <c r="AJ35" s="277"/>
      <c r="AK35" t="str">
        <f>CONCATENATE("DIN",AG$28,AI35,AH$28,AF$28,IF(EcoReviva!$J$6="MAX","","_"))</f>
        <v>DIN0901152130_</v>
      </c>
      <c r="AM35" s="7"/>
      <c r="AW35" s="211"/>
      <c r="AX35" s="211"/>
      <c r="AY35" s="211"/>
      <c r="AZ35" s="119"/>
      <c r="BA35" s="121"/>
      <c r="BB35" s="121"/>
      <c r="BC35" s="121"/>
      <c r="BE35" s="7"/>
      <c r="BG35" s="122"/>
      <c r="CN35" s="130" t="str">
        <f t="shared" si="31"/>
        <v>11010</v>
      </c>
      <c r="CO35" s="1">
        <v>110</v>
      </c>
      <c r="CP35">
        <v>10</v>
      </c>
      <c r="CQ35">
        <v>12</v>
      </c>
      <c r="CR35">
        <v>13.9</v>
      </c>
      <c r="CS35">
        <v>21.85</v>
      </c>
      <c r="CT35">
        <v>8.4</v>
      </c>
      <c r="CU35">
        <v>9.3000000000000007</v>
      </c>
      <c r="CV35" s="8">
        <v>14</v>
      </c>
      <c r="DE35" s="74"/>
      <c r="DF35" s="98">
        <f>DF34</f>
        <v>95</v>
      </c>
      <c r="DG35" s="106">
        <f>BK9</f>
        <v>0</v>
      </c>
      <c r="DH35" s="99">
        <f>ROUND(IF($BZ$2=1,P9,IF($BZ$2=2,P9*3.412141633,)),0)</f>
        <v>2108</v>
      </c>
      <c r="DI35" s="157">
        <f>IF($BZ$2=1,ROUND(Q9,0),IF($BZ$2=2,ROUND(Q9/272.7654,1),))</f>
        <v>181</v>
      </c>
      <c r="DJ35" s="231">
        <f>IF($BZ$2=1,R9,IF($BZ$2=2,R9*0.3346,))</f>
        <v>0.18840179654837283</v>
      </c>
      <c r="DK35" s="103" t="str">
        <f>IF(BY9=1,ROUND(IF($BZ$2=1,AQ9,IF($BZ$2=2,AQ9*3.412141633,)),0),"")</f>
        <v/>
      </c>
      <c r="DL35" s="157" t="str">
        <f>IF(BY9=1,IF($BZ$2=1,ROUND(AT9,0),IF($BZ$2=2,ROUND(AT9/272.7654,1),)),"")</f>
        <v/>
      </c>
      <c r="DM35" s="152" t="str">
        <f>IF(BY9=1,IF($BZ$2=1,AW9,IF($BZ$2=2,AW9*0.3346,)),"")</f>
        <v/>
      </c>
      <c r="DN35" s="239">
        <f t="shared" si="24"/>
        <v>0</v>
      </c>
      <c r="DO35" s="240">
        <f t="shared" si="25"/>
        <v>8</v>
      </c>
      <c r="DP35" s="102">
        <f>BA9</f>
        <v>0</v>
      </c>
      <c r="DQ35" s="105">
        <f t="shared" ref="DQ35" si="36">DQ34</f>
        <v>0</v>
      </c>
    </row>
    <row r="36" spans="1:121" x14ac:dyDescent="0.25">
      <c r="A36" t="s">
        <v>378</v>
      </c>
      <c r="B36">
        <v>0</v>
      </c>
      <c r="C36" t="s">
        <v>278</v>
      </c>
      <c r="D36">
        <v>0</v>
      </c>
      <c r="E36">
        <v>1014.4000000000001</v>
      </c>
      <c r="G36">
        <v>1.5</v>
      </c>
      <c r="J36" t="s">
        <v>367</v>
      </c>
      <c r="K36">
        <v>60</v>
      </c>
      <c r="L36">
        <v>21</v>
      </c>
      <c r="M36" t="s">
        <v>368</v>
      </c>
      <c r="N36">
        <f t="shared" si="32"/>
        <v>4.28</v>
      </c>
      <c r="O36">
        <f t="shared" si="33"/>
        <v>1.6</v>
      </c>
      <c r="P36" s="7"/>
      <c r="Q36" s="120"/>
      <c r="AB36" s="277" t="s">
        <v>396</v>
      </c>
      <c r="AG36"/>
      <c r="AH36"/>
      <c r="AI36" s="277" t="s">
        <v>2285</v>
      </c>
      <c r="AJ36" s="277"/>
      <c r="AK36" t="str">
        <f>CONCATENATE("DIN",AG$28,AI36,AH$28,AF$28,IF(EcoReviva!$J$6="MAX","","_"))</f>
        <v>DIN0901352130_</v>
      </c>
      <c r="AM36" s="7"/>
      <c r="AW36" s="211"/>
      <c r="AX36" s="211"/>
      <c r="AY36" s="211"/>
      <c r="AZ36" s="119"/>
      <c r="BA36" s="121"/>
      <c r="BB36" s="121"/>
      <c r="BC36" s="121"/>
      <c r="BE36" s="7"/>
      <c r="BG36" s="122"/>
      <c r="CN36" s="130" t="str">
        <f t="shared" si="31"/>
        <v>11015</v>
      </c>
      <c r="CO36" s="1">
        <v>110</v>
      </c>
      <c r="CP36">
        <v>15</v>
      </c>
      <c r="CQ36">
        <v>10.9</v>
      </c>
      <c r="CR36">
        <v>12.8</v>
      </c>
      <c r="CS36">
        <v>21.85</v>
      </c>
      <c r="CT36">
        <v>7.9</v>
      </c>
      <c r="CU36">
        <v>8.8000000000000007</v>
      </c>
      <c r="CV36" s="8">
        <v>12.5</v>
      </c>
      <c r="DE36" s="74"/>
      <c r="DF36" s="98">
        <f>DF34</f>
        <v>95</v>
      </c>
      <c r="DG36" s="106">
        <f>BL9</f>
        <v>0</v>
      </c>
      <c r="DH36" s="99">
        <f>ROUND(IF($BZ$2=1,P9,IF($BZ$2=2,P9*3.412141633,)),0)</f>
        <v>2108</v>
      </c>
      <c r="DI36" s="157">
        <f>IF($BZ$2=1,ROUND(Q9,0),IF($BZ$2=2,ROUND(Q9/272.7654,1),))</f>
        <v>181</v>
      </c>
      <c r="DJ36" s="231">
        <f>IF($BZ$2=1,R9,IF($BZ$2=2,R9*0.3346,))</f>
        <v>0.18840179654837283</v>
      </c>
      <c r="DK36" s="103" t="str">
        <f>IF(BY9=1,ROUND(IF($BZ$2=1,AR9,IF($BZ$2=2,AR9*3.412141633,)),0),"")</f>
        <v/>
      </c>
      <c r="DL36" s="157" t="str">
        <f>IF(BY9=1,IF($BZ$2=1,ROUND(AU9,0),IF($BZ$2=2,ROUND(AU9/272.7654,1),)),"")</f>
        <v/>
      </c>
      <c r="DM36" s="152" t="str">
        <f>IF(BY9=1,IF($BZ$2=1,AX9,IF($BZ$2=2,AX9*0.3346,)),"")</f>
        <v/>
      </c>
      <c r="DN36" s="239">
        <f t="shared" si="24"/>
        <v>0</v>
      </c>
      <c r="DO36" s="240">
        <f t="shared" si="25"/>
        <v>8</v>
      </c>
      <c r="DP36" s="102">
        <f>BB9</f>
        <v>0</v>
      </c>
      <c r="DQ36" s="105">
        <f t="shared" ref="DQ36" si="37">DQ34</f>
        <v>0</v>
      </c>
    </row>
    <row r="37" spans="1:121" x14ac:dyDescent="0.25">
      <c r="A37" t="s">
        <v>379</v>
      </c>
      <c r="B37">
        <v>1</v>
      </c>
      <c r="C37" t="s">
        <v>370</v>
      </c>
      <c r="D37">
        <v>233.82931859416351</v>
      </c>
      <c r="E37">
        <v>1802.6437228662567</v>
      </c>
      <c r="F37">
        <v>0.85</v>
      </c>
      <c r="G37">
        <v>1.05</v>
      </c>
      <c r="H37">
        <v>26</v>
      </c>
      <c r="I37">
        <v>4.8</v>
      </c>
      <c r="J37" t="s">
        <v>367</v>
      </c>
      <c r="K37">
        <v>60</v>
      </c>
      <c r="L37">
        <v>21</v>
      </c>
      <c r="M37" t="s">
        <v>368</v>
      </c>
      <c r="N37">
        <f t="shared" si="32"/>
        <v>4.28</v>
      </c>
      <c r="O37">
        <f t="shared" si="33"/>
        <v>1.6</v>
      </c>
      <c r="P37" s="7"/>
      <c r="Q37" s="120"/>
      <c r="AB37" s="277" t="s">
        <v>1627</v>
      </c>
      <c r="AG37"/>
      <c r="AH37"/>
      <c r="AI37" s="277" t="s">
        <v>2286</v>
      </c>
      <c r="AJ37" s="277"/>
      <c r="AK37" t="str">
        <f>CONCATENATE("DIN",AG$28,AI37,AH$28,AF$28,IF(EcoReviva!$J$6="MAX","","_"))</f>
        <v>DIN0901552130_</v>
      </c>
      <c r="AM37" s="7"/>
      <c r="AW37" s="211"/>
      <c r="AX37" s="211"/>
      <c r="AY37" s="211"/>
      <c r="AZ37" s="119"/>
      <c r="BA37" s="121"/>
      <c r="BB37" s="121"/>
      <c r="BC37" s="121"/>
      <c r="BE37" s="7"/>
      <c r="BG37" s="122"/>
      <c r="CN37" s="130" t="str">
        <f t="shared" si="31"/>
        <v>12010</v>
      </c>
      <c r="CO37" s="1">
        <v>120</v>
      </c>
      <c r="CP37">
        <v>10</v>
      </c>
      <c r="CQ37">
        <v>11.8</v>
      </c>
      <c r="CR37">
        <v>13.7</v>
      </c>
      <c r="CS37">
        <v>21.85</v>
      </c>
      <c r="CT37">
        <v>8.9</v>
      </c>
      <c r="CU37">
        <v>9.9</v>
      </c>
      <c r="CV37" s="8">
        <v>14.8</v>
      </c>
      <c r="DE37" s="74"/>
      <c r="DF37" s="243">
        <f>DF34</f>
        <v>95</v>
      </c>
      <c r="DG37" s="107">
        <f>BM9</f>
        <v>0</v>
      </c>
      <c r="DH37" s="236">
        <f>ROUND(IF($BZ$2=1,P9,IF($BZ$2=2,P9*3.412141633,)),0)</f>
        <v>2108</v>
      </c>
      <c r="DI37" s="237">
        <f>IF($BZ$2=1,ROUND(Q9,0),IF($BZ$2=2,ROUND(Q9/272.7654,1),))</f>
        <v>181</v>
      </c>
      <c r="DJ37" s="232">
        <f>IF($BZ$2=1,R9,IF($BZ$2=2,R9*0.3346,))</f>
        <v>0.18840179654837283</v>
      </c>
      <c r="DK37" s="288" t="str">
        <f>IF(BY9=1,ROUND(IF($BZ$2=1,AS9,IF($BZ$2=2,AS9*3.412141633,)),0),"")</f>
        <v/>
      </c>
      <c r="DL37" s="237" t="str">
        <f>IF(BY9=1,IF($BZ$2=1,ROUND(AV9,0),IF($BZ$2=2,ROUND(AV9/272.7654,1),)),"")</f>
        <v/>
      </c>
      <c r="DM37" s="232" t="str">
        <f>IF(BY9=1,IF($BZ$2=1,AY9,IF($BZ$2=2,AY9*0.3346,)),"")</f>
        <v/>
      </c>
      <c r="DN37" s="239">
        <f t="shared" si="24"/>
        <v>0</v>
      </c>
      <c r="DO37" s="240">
        <f t="shared" si="25"/>
        <v>8</v>
      </c>
      <c r="DP37" s="253">
        <f>BC9</f>
        <v>0</v>
      </c>
      <c r="DQ37" s="233">
        <f t="shared" ref="DQ37" si="38">DQ34</f>
        <v>0</v>
      </c>
    </row>
    <row r="38" spans="1:121" x14ac:dyDescent="0.25">
      <c r="A38" t="s">
        <v>380</v>
      </c>
      <c r="B38">
        <v>2</v>
      </c>
      <c r="C38" t="s">
        <v>372</v>
      </c>
      <c r="D38">
        <v>251.01059773412922</v>
      </c>
      <c r="E38">
        <v>1935.0981352499616</v>
      </c>
      <c r="F38">
        <v>0.85</v>
      </c>
      <c r="G38">
        <v>1.05</v>
      </c>
      <c r="H38">
        <v>30</v>
      </c>
      <c r="I38">
        <v>5.5</v>
      </c>
      <c r="J38" t="s">
        <v>367</v>
      </c>
      <c r="K38">
        <v>60</v>
      </c>
      <c r="L38">
        <v>21</v>
      </c>
      <c r="M38" t="s">
        <v>368</v>
      </c>
      <c r="N38">
        <f t="shared" si="32"/>
        <v>4.28</v>
      </c>
      <c r="O38">
        <f t="shared" si="33"/>
        <v>1.6</v>
      </c>
      <c r="P38" s="7"/>
      <c r="Q38" s="120"/>
      <c r="AB38" s="277" t="s">
        <v>409</v>
      </c>
      <c r="AG38"/>
      <c r="AH38"/>
      <c r="AI38" s="277" t="s">
        <v>2287</v>
      </c>
      <c r="AJ38" s="277"/>
      <c r="AK38" t="str">
        <f>CONCATENATE("DIN",AG$28,AI38,AH$28,AF$28,IF(EcoReviva!$J$6="MAX","","_"))</f>
        <v>DIN0901752130_</v>
      </c>
      <c r="AM38" s="7"/>
      <c r="AW38" s="211"/>
      <c r="AX38" s="211"/>
      <c r="AY38" s="211"/>
      <c r="AZ38" s="119"/>
      <c r="BE38" s="7"/>
      <c r="BG38" s="122"/>
      <c r="CN38" s="130" t="str">
        <f t="shared" si="31"/>
        <v>12015</v>
      </c>
      <c r="CO38" s="1">
        <v>120</v>
      </c>
      <c r="CP38">
        <v>15</v>
      </c>
      <c r="CQ38">
        <v>10.6</v>
      </c>
      <c r="CR38">
        <v>12.5</v>
      </c>
      <c r="CS38">
        <v>21.85</v>
      </c>
      <c r="CT38">
        <v>8.6999999999999993</v>
      </c>
      <c r="CU38">
        <v>9.8000000000000007</v>
      </c>
      <c r="CV38" s="8">
        <v>14.3</v>
      </c>
      <c r="DE38" s="74"/>
      <c r="DF38" s="248">
        <v>105</v>
      </c>
      <c r="DG38" s="102">
        <f>BJ10</f>
        <v>0</v>
      </c>
      <c r="DH38" s="236">
        <f>ROUND(IF($BZ$2=1,P10,IF($BZ$2=2,P10*3.412141633,)),0)</f>
        <v>2213</v>
      </c>
      <c r="DI38" s="237">
        <f>IF($BZ$2=1,ROUND(Q10,0),IF($BZ$2=2,ROUND(Q10/272.7654,1),))</f>
        <v>190</v>
      </c>
      <c r="DJ38" s="232">
        <f>IF($BZ$2=1,R10,IF($BZ$2=2,R10*0.3346,))</f>
        <v>0.2096095224270576</v>
      </c>
      <c r="DK38" s="250"/>
      <c r="DL38" s="238"/>
      <c r="DM38" s="251"/>
      <c r="DN38" s="239">
        <f t="shared" si="24"/>
        <v>0</v>
      </c>
      <c r="DO38" s="240">
        <f t="shared" si="25"/>
        <v>8</v>
      </c>
      <c r="DP38" s="249">
        <v>0</v>
      </c>
      <c r="DQ38" s="242">
        <f>IF($BZ$2=1,AZ10,IF($BZ$2=2,AZ10/4.54609,))</f>
        <v>0</v>
      </c>
    </row>
    <row r="39" spans="1:121" x14ac:dyDescent="0.25">
      <c r="A39" t="s">
        <v>381</v>
      </c>
      <c r="B39">
        <v>3</v>
      </c>
      <c r="C39" t="s">
        <v>281</v>
      </c>
      <c r="D39">
        <v>332.22</v>
      </c>
      <c r="E39">
        <v>2561.16</v>
      </c>
      <c r="F39">
        <v>0.85</v>
      </c>
      <c r="G39">
        <v>1.05</v>
      </c>
      <c r="H39">
        <v>41.1</v>
      </c>
      <c r="I39">
        <v>7.2</v>
      </c>
      <c r="J39" t="s">
        <v>367</v>
      </c>
      <c r="K39">
        <v>60</v>
      </c>
      <c r="L39">
        <v>21</v>
      </c>
      <c r="M39" t="s">
        <v>368</v>
      </c>
      <c r="N39">
        <f t="shared" si="32"/>
        <v>4.28</v>
      </c>
      <c r="O39">
        <f t="shared" si="33"/>
        <v>1.6</v>
      </c>
      <c r="P39" s="7"/>
      <c r="Q39" s="120"/>
      <c r="AB39" s="277" t="s">
        <v>1940</v>
      </c>
      <c r="AG39"/>
      <c r="AH39"/>
      <c r="AI39" s="277" t="s">
        <v>2288</v>
      </c>
      <c r="AJ39" s="277"/>
      <c r="AK39" t="str">
        <f>CONCATENATE("DIN",AG$28,AI39,AH$28,AF$28,IF(EcoReviva!$J$6="MAX","","_"))</f>
        <v>DIN0901952130_</v>
      </c>
      <c r="AM39" s="7"/>
      <c r="AW39" s="211"/>
      <c r="AX39" s="211"/>
      <c r="AY39" s="211"/>
      <c r="AZ39" s="119"/>
      <c r="BE39" s="7"/>
      <c r="BG39" s="122"/>
      <c r="CN39" s="130" t="str">
        <f t="shared" si="31"/>
        <v>14010</v>
      </c>
      <c r="CO39" s="1">
        <v>140</v>
      </c>
      <c r="CP39">
        <v>10</v>
      </c>
      <c r="CQ39">
        <v>11.5</v>
      </c>
      <c r="CR39">
        <v>13.3</v>
      </c>
      <c r="CS39">
        <v>21.85</v>
      </c>
      <c r="CT39">
        <v>10.1</v>
      </c>
      <c r="CU39">
        <v>11.2</v>
      </c>
      <c r="CV39" s="8">
        <v>17.5</v>
      </c>
      <c r="DE39" s="74"/>
      <c r="DF39" s="98">
        <f>DF38</f>
        <v>105</v>
      </c>
      <c r="DG39" s="106">
        <f>BK10</f>
        <v>0</v>
      </c>
      <c r="DH39" s="99">
        <f>ROUND(IF($BZ$2=1,P10,IF($BZ$2=2,P10*3.412141633,)),0)</f>
        <v>2213</v>
      </c>
      <c r="DI39" s="157">
        <f>IF($BZ$2=1,ROUND(Q10,0),IF($BZ$2=2,ROUND(Q10/272.7654,1),))</f>
        <v>190</v>
      </c>
      <c r="DJ39" s="231">
        <f>IF($BZ$2=1,R10,IF($BZ$2=2,R10*0.3346,))</f>
        <v>0.2096095224270576</v>
      </c>
      <c r="DK39" s="103" t="str">
        <f>IF(BY10=1,ROUND(IF($BZ$2=1,AQ10,IF($BZ$2=2,AQ10*3.412141633,)),0),"")</f>
        <v/>
      </c>
      <c r="DL39" s="157" t="str">
        <f>IF(BY10=1,IF($BZ$2=1,ROUND(AT10,0),IF($BZ$2=2,ROUND(AT10/272.7654,1),)),"")</f>
        <v/>
      </c>
      <c r="DM39" s="152" t="str">
        <f>IF(BY10=1,IF($BZ$2=1,AW10,IF($BZ$2=2,AW10*0.3346,)),"")</f>
        <v/>
      </c>
      <c r="DN39" s="239">
        <f t="shared" si="24"/>
        <v>0</v>
      </c>
      <c r="DO39" s="240">
        <f t="shared" si="25"/>
        <v>8</v>
      </c>
      <c r="DP39" s="102">
        <f>BA10</f>
        <v>0</v>
      </c>
      <c r="DQ39" s="105">
        <f t="shared" ref="DQ39" si="39">DQ38</f>
        <v>0</v>
      </c>
    </row>
    <row r="40" spans="1:121" x14ac:dyDescent="0.25">
      <c r="A40" t="s">
        <v>382</v>
      </c>
      <c r="B40">
        <v>0</v>
      </c>
      <c r="C40" t="s">
        <v>278</v>
      </c>
      <c r="D40">
        <v>0</v>
      </c>
      <c r="E40">
        <v>569.16000000000008</v>
      </c>
      <c r="G40">
        <v>1.5</v>
      </c>
      <c r="J40" t="s">
        <v>367</v>
      </c>
      <c r="K40">
        <v>70</v>
      </c>
      <c r="L40">
        <v>11</v>
      </c>
      <c r="M40" t="s">
        <v>383</v>
      </c>
      <c r="N40">
        <f t="shared" si="32"/>
        <v>3.64</v>
      </c>
      <c r="O40">
        <f t="shared" si="33"/>
        <v>0.9</v>
      </c>
      <c r="P40" s="7"/>
      <c r="Q40" s="120"/>
      <c r="AB40" s="277" t="s">
        <v>422</v>
      </c>
      <c r="AG40"/>
      <c r="AH40"/>
      <c r="AI40" s="277" t="s">
        <v>2289</v>
      </c>
      <c r="AJ40" s="277"/>
      <c r="AK40" t="str">
        <f>CONCATENATE("DIN",AG$28,AI40,AH$28,AF$28,IF(EcoReviva!$J$6="MAX","","_"))</f>
        <v>DIN0902152130_</v>
      </c>
      <c r="AM40" s="7"/>
      <c r="AW40" s="211"/>
      <c r="AX40" s="211"/>
      <c r="AY40" s="211"/>
      <c r="AZ40" s="119"/>
      <c r="BE40" s="7"/>
      <c r="BG40" s="122"/>
      <c r="CN40" s="130" t="str">
        <f t="shared" si="31"/>
        <v>14015</v>
      </c>
      <c r="CO40" s="1">
        <v>140</v>
      </c>
      <c r="CP40">
        <v>15</v>
      </c>
      <c r="CQ40">
        <v>10.4</v>
      </c>
      <c r="CR40">
        <v>12.2</v>
      </c>
      <c r="CS40">
        <v>21.85</v>
      </c>
      <c r="CT40">
        <v>9.6</v>
      </c>
      <c r="CU40">
        <v>10.5</v>
      </c>
      <c r="CV40" s="8">
        <v>16.100000000000001</v>
      </c>
      <c r="DE40" s="74"/>
      <c r="DF40" s="98">
        <f>DF38</f>
        <v>105</v>
      </c>
      <c r="DG40" s="106">
        <f>BL10</f>
        <v>0</v>
      </c>
      <c r="DH40" s="99">
        <f>ROUND(IF($BZ$2=1,P10,IF($BZ$2=2,P10*3.412141633,)),0)</f>
        <v>2213</v>
      </c>
      <c r="DI40" s="157">
        <f>IF($BZ$2=1,ROUND(Q10,0),IF($BZ$2=2,ROUND(Q10/272.7654,1),))</f>
        <v>190</v>
      </c>
      <c r="DJ40" s="231">
        <f>IF($BZ$2=1,R10,IF($BZ$2=2,R10*0.3346,))</f>
        <v>0.2096095224270576</v>
      </c>
      <c r="DK40" s="103" t="str">
        <f>IF(BY10=1,ROUND(IF($BZ$2=1,AR10,IF($BZ$2=2,AR10*3.412141633,)),0),"")</f>
        <v/>
      </c>
      <c r="DL40" s="157" t="str">
        <f>IF(BY10=1,IF($BZ$2=1,ROUND(AU10,0),IF($BZ$2=2,ROUND(AU10/272.7654,1),)),"")</f>
        <v/>
      </c>
      <c r="DM40" s="152" t="str">
        <f>IF(BY10=1,IF($BZ$2=1,AX10,IF($BZ$2=2,AX10*0.3346,)),"")</f>
        <v/>
      </c>
      <c r="DN40" s="239" t="str">
        <f t="shared" si="24"/>
        <v>Geluidsdruk2</v>
      </c>
      <c r="DO40" s="240" t="e">
        <f t="shared" si="25"/>
        <v>#VALUE!</v>
      </c>
      <c r="DP40" s="102">
        <f>BB10</f>
        <v>0</v>
      </c>
      <c r="DQ40" s="105">
        <f t="shared" ref="DQ40" si="40">DQ38</f>
        <v>0</v>
      </c>
    </row>
    <row r="41" spans="1:121" x14ac:dyDescent="0.25">
      <c r="A41" t="s">
        <v>384</v>
      </c>
      <c r="B41">
        <v>1</v>
      </c>
      <c r="C41" t="s">
        <v>370</v>
      </c>
      <c r="D41">
        <v>234.01347195356249</v>
      </c>
      <c r="E41">
        <v>1397.1861540381678</v>
      </c>
      <c r="F41">
        <v>0.95</v>
      </c>
      <c r="G41">
        <v>1.1000000000000001</v>
      </c>
      <c r="H41">
        <v>26</v>
      </c>
      <c r="I41">
        <v>5.5</v>
      </c>
      <c r="J41" t="s">
        <v>367</v>
      </c>
      <c r="K41">
        <v>70</v>
      </c>
      <c r="L41">
        <v>11</v>
      </c>
      <c r="M41" t="s">
        <v>383</v>
      </c>
      <c r="N41">
        <f t="shared" si="32"/>
        <v>3.64</v>
      </c>
      <c r="O41">
        <f t="shared" si="33"/>
        <v>0.9</v>
      </c>
      <c r="P41" s="7"/>
      <c r="Q41" s="120"/>
      <c r="AB41" s="277" t="s">
        <v>2181</v>
      </c>
      <c r="AG41"/>
      <c r="AH41"/>
      <c r="AI41" s="277" t="s">
        <v>2290</v>
      </c>
      <c r="AJ41" s="277"/>
      <c r="AK41" t="str">
        <f>CONCATENATE("DIN",AG$28,AI41,AH$28,AF$28,IF(EcoReviva!$J$6="MAX","","_"))</f>
        <v>DIN0902352130_</v>
      </c>
      <c r="AM41" s="7"/>
      <c r="AW41" s="211"/>
      <c r="AX41" s="211"/>
      <c r="AY41" s="211"/>
      <c r="AZ41" s="119"/>
      <c r="BE41" s="7"/>
      <c r="BG41" s="122"/>
      <c r="CN41" s="130" t="str">
        <f t="shared" si="31"/>
        <v>16010</v>
      </c>
      <c r="CO41" s="1">
        <v>160</v>
      </c>
      <c r="CP41">
        <v>10</v>
      </c>
      <c r="CQ41">
        <v>11.2</v>
      </c>
      <c r="CR41">
        <v>13</v>
      </c>
      <c r="CS41">
        <v>21.85</v>
      </c>
      <c r="CT41">
        <v>11</v>
      </c>
      <c r="CU41">
        <v>12.4</v>
      </c>
      <c r="CV41" s="8">
        <v>19.2</v>
      </c>
      <c r="DE41" s="74"/>
      <c r="DF41" s="243">
        <f>DF38</f>
        <v>105</v>
      </c>
      <c r="DG41" s="107">
        <f>BM10</f>
        <v>0</v>
      </c>
      <c r="DH41" s="236">
        <f>ROUND(IF($BZ$2=1,P10,IF($BZ$2=2,P10*3.412141633,)),0)</f>
        <v>2213</v>
      </c>
      <c r="DI41" s="237">
        <f>IF($BZ$2=1,ROUND(Q10,0),IF($BZ$2=2,ROUND(Q10/272.7654,1),))</f>
        <v>190</v>
      </c>
      <c r="DJ41" s="232">
        <f>IF($BZ$2=1,R10,IF($BZ$2=2,R10*0.3346,))</f>
        <v>0.2096095224270576</v>
      </c>
      <c r="DK41" s="257" t="str">
        <f>IF(BY10=1,ROUND(IF($BZ$2=1,AS10,IF($BZ$2=2,AS10*3.412141633,)),0),"")</f>
        <v/>
      </c>
      <c r="DL41" s="258" t="str">
        <f>IF(BY10=1,IF($BZ$2=1,ROUND(AV10,0),IF($BZ$2=2,ROUND(AV10/272.7654,1),)),"")</f>
        <v/>
      </c>
      <c r="DM41" s="232" t="str">
        <f>IF(BY10=1,IF($BZ$2=1,AY10,IF($BZ$2=2,AY10*0.3346,)),"")</f>
        <v/>
      </c>
      <c r="DN41" s="239">
        <f t="shared" si="24"/>
        <v>0</v>
      </c>
      <c r="DO41" s="240">
        <f t="shared" si="25"/>
        <v>8</v>
      </c>
      <c r="DP41" s="253">
        <f>BC10</f>
        <v>0</v>
      </c>
      <c r="DQ41" s="233">
        <f t="shared" ref="DQ41" si="41">DQ38</f>
        <v>0</v>
      </c>
    </row>
    <row r="42" spans="1:121" x14ac:dyDescent="0.25">
      <c r="A42" t="s">
        <v>385</v>
      </c>
      <c r="B42">
        <v>2</v>
      </c>
      <c r="C42" t="s">
        <v>372</v>
      </c>
      <c r="D42">
        <v>250.95431311209123</v>
      </c>
      <c r="E42">
        <v>1498.3320774196782</v>
      </c>
      <c r="F42">
        <v>0.95</v>
      </c>
      <c r="G42">
        <v>1.1000000000000001</v>
      </c>
      <c r="H42">
        <v>30</v>
      </c>
      <c r="I42">
        <v>5.9</v>
      </c>
      <c r="J42" t="s">
        <v>367</v>
      </c>
      <c r="K42">
        <v>70</v>
      </c>
      <c r="L42">
        <v>11</v>
      </c>
      <c r="M42" t="s">
        <v>383</v>
      </c>
      <c r="N42">
        <f t="shared" si="32"/>
        <v>3.64</v>
      </c>
      <c r="O42">
        <f t="shared" si="33"/>
        <v>0.9</v>
      </c>
      <c r="P42" s="7"/>
      <c r="Q42" s="120"/>
      <c r="AC42" s="211"/>
      <c r="AD42" s="211"/>
      <c r="AE42" s="211"/>
      <c r="AF42" s="211"/>
      <c r="AK42" s="115"/>
      <c r="AL42" s="7"/>
      <c r="AM42" s="7"/>
      <c r="AW42" s="211"/>
      <c r="AX42" s="211"/>
      <c r="AY42" s="211"/>
      <c r="AZ42" s="119"/>
      <c r="BE42" s="7"/>
      <c r="BG42" s="122"/>
      <c r="CN42" s="130" t="str">
        <f t="shared" si="31"/>
        <v>16015</v>
      </c>
      <c r="CO42" s="1">
        <v>160</v>
      </c>
      <c r="CP42">
        <v>15</v>
      </c>
      <c r="CQ42">
        <v>10</v>
      </c>
      <c r="CR42">
        <v>11.8</v>
      </c>
      <c r="CS42">
        <v>21.85</v>
      </c>
      <c r="CT42">
        <v>11.5</v>
      </c>
      <c r="CU42">
        <v>12.8</v>
      </c>
      <c r="CV42" s="8">
        <v>19.600000000000001</v>
      </c>
      <c r="DE42" s="74"/>
      <c r="DF42" s="248">
        <v>115</v>
      </c>
      <c r="DG42" s="102">
        <f>BJ11</f>
        <v>0</v>
      </c>
      <c r="DH42" s="236">
        <f t="shared" ref="DH42" si="42">ROUND(IF($BZ$2=1,P11,IF($BZ$2=2,P11*3.412141633,)),0)</f>
        <v>2598</v>
      </c>
      <c r="DI42" s="237">
        <f>IF($BZ$2=1,ROUND(Q11,0),IF($BZ$2=2,ROUND(Q11/272.7654,1),))</f>
        <v>223</v>
      </c>
      <c r="DJ42" s="232">
        <f>IF($BZ$2=1,R11,IF($BZ$2=2,R11*0.3346,))</f>
        <v>0.292964699783203</v>
      </c>
      <c r="DK42" s="250"/>
      <c r="DL42" s="238"/>
      <c r="DM42" s="251"/>
      <c r="DN42" s="239">
        <f t="shared" si="24"/>
        <v>26</v>
      </c>
      <c r="DO42" s="240">
        <f t="shared" si="25"/>
        <v>34</v>
      </c>
      <c r="DP42" s="249">
        <v>0</v>
      </c>
      <c r="DQ42" s="242">
        <f>IF($BZ$2=1,AZ11,IF($BZ$2=2,AZ11/4.54609,))</f>
        <v>0</v>
      </c>
    </row>
    <row r="43" spans="1:121" x14ac:dyDescent="0.25">
      <c r="A43" t="s">
        <v>386</v>
      </c>
      <c r="B43">
        <v>3</v>
      </c>
      <c r="C43" t="s">
        <v>281</v>
      </c>
      <c r="D43">
        <v>300.04000000000002</v>
      </c>
      <c r="E43">
        <v>1791.4</v>
      </c>
      <c r="F43">
        <v>0.95</v>
      </c>
      <c r="G43">
        <v>1.1000000000000001</v>
      </c>
      <c r="H43">
        <v>41</v>
      </c>
      <c r="I43">
        <v>7.9</v>
      </c>
      <c r="J43" t="s">
        <v>367</v>
      </c>
      <c r="K43">
        <v>70</v>
      </c>
      <c r="L43">
        <v>11</v>
      </c>
      <c r="M43" t="s">
        <v>383</v>
      </c>
      <c r="N43">
        <f t="shared" si="32"/>
        <v>3.64</v>
      </c>
      <c r="O43">
        <f t="shared" si="33"/>
        <v>0.9</v>
      </c>
      <c r="P43" s="7"/>
      <c r="Q43" s="120"/>
      <c r="AC43" s="211"/>
      <c r="AD43" s="211"/>
      <c r="AE43" s="211"/>
      <c r="AF43" s="211"/>
      <c r="AK43" s="115"/>
      <c r="AL43" s="7"/>
      <c r="AM43" s="7"/>
      <c r="AW43" s="211"/>
      <c r="AX43" s="211"/>
      <c r="AY43" s="211"/>
      <c r="AZ43" s="119"/>
      <c r="BE43" s="7"/>
      <c r="BG43" s="122"/>
      <c r="CN43" s="130" t="str">
        <f t="shared" si="31"/>
        <v>18010</v>
      </c>
      <c r="CO43" s="1">
        <v>180</v>
      </c>
      <c r="CP43">
        <v>10</v>
      </c>
      <c r="CQ43">
        <v>10.9</v>
      </c>
      <c r="CR43">
        <v>12.7</v>
      </c>
      <c r="CS43">
        <v>21.85</v>
      </c>
      <c r="CT43">
        <v>12.2</v>
      </c>
      <c r="CU43">
        <v>13.7</v>
      </c>
      <c r="CV43" s="8">
        <v>22</v>
      </c>
      <c r="DE43" s="74"/>
      <c r="DF43" s="98">
        <f>DF42</f>
        <v>115</v>
      </c>
      <c r="DG43" s="106">
        <f>BK11</f>
        <v>0</v>
      </c>
      <c r="DH43" s="236">
        <f>ROUND(IF($BZ$2=1,P11,IF($BZ$2=2,P11*3.412141633,)),0)</f>
        <v>2598</v>
      </c>
      <c r="DI43" s="157">
        <f>IF($BZ$2=1,ROUND(Q11,0),IF($BZ$2=2,ROUND(Q11/272.7654,1),))</f>
        <v>223</v>
      </c>
      <c r="DJ43" s="231">
        <f>IF($BZ$2=1,R11,IF($BZ$2=2,R11*0.3346,))</f>
        <v>0.292964699783203</v>
      </c>
      <c r="DK43" s="256" t="str">
        <f>IF(BY11=1,ROUND(IF($BZ$2=1,AQ11,IF($BZ$2=2,AQ11*3.412141633,)),0),"")</f>
        <v/>
      </c>
      <c r="DL43" s="110" t="str">
        <f>IF(BY11=1,IF($BZ$2=1,ROUND(AT11,0),IF($BZ$2=2,ROUND(AT11/272.7654,1),)),"")</f>
        <v/>
      </c>
      <c r="DM43" s="152" t="str">
        <f>IF(BY11=1,IF($BZ$2=1,AW11,IF($BZ$2=2,AW11*0.3346,)),"")</f>
        <v/>
      </c>
      <c r="DN43" s="239">
        <f t="shared" si="24"/>
        <v>30</v>
      </c>
      <c r="DO43" s="240">
        <f t="shared" si="25"/>
        <v>38</v>
      </c>
      <c r="DP43" s="102">
        <f>BA11</f>
        <v>0</v>
      </c>
      <c r="DQ43" s="105">
        <f t="shared" ref="DQ43" si="43">DQ42</f>
        <v>0</v>
      </c>
    </row>
    <row r="44" spans="1:121" x14ac:dyDescent="0.25">
      <c r="A44" t="s">
        <v>387</v>
      </c>
      <c r="B44">
        <v>0</v>
      </c>
      <c r="C44" t="s">
        <v>278</v>
      </c>
      <c r="D44">
        <v>0</v>
      </c>
      <c r="E44">
        <v>758.2</v>
      </c>
      <c r="G44">
        <v>1.5</v>
      </c>
      <c r="J44" t="s">
        <v>367</v>
      </c>
      <c r="K44">
        <v>70</v>
      </c>
      <c r="L44">
        <v>16</v>
      </c>
      <c r="M44" t="s">
        <v>383</v>
      </c>
      <c r="N44">
        <f t="shared" si="32"/>
        <v>2.71</v>
      </c>
      <c r="O44">
        <f t="shared" si="33"/>
        <v>1.4</v>
      </c>
      <c r="P44" s="7"/>
      <c r="Q44" s="120"/>
      <c r="AC44" s="211"/>
      <c r="AD44" s="211"/>
      <c r="AE44" s="211"/>
      <c r="AF44" s="211"/>
      <c r="AK44" s="115"/>
      <c r="AL44" s="7"/>
      <c r="AM44" s="7"/>
      <c r="AW44" s="211"/>
      <c r="AX44" s="211"/>
      <c r="AY44" s="211"/>
      <c r="AZ44" s="119"/>
      <c r="BE44" s="7"/>
      <c r="BG44" s="122"/>
      <c r="CN44" s="130" t="str">
        <f t="shared" si="31"/>
        <v>18015</v>
      </c>
      <c r="CO44" s="1">
        <v>180</v>
      </c>
      <c r="CP44">
        <v>15</v>
      </c>
      <c r="CQ44">
        <v>10</v>
      </c>
      <c r="CR44">
        <v>11.8</v>
      </c>
      <c r="CS44">
        <v>21.85</v>
      </c>
      <c r="CT44">
        <v>11.5</v>
      </c>
      <c r="CU44">
        <v>12.8</v>
      </c>
      <c r="CV44" s="8">
        <v>19.600000000000001</v>
      </c>
      <c r="DE44" s="74"/>
      <c r="DF44" s="98">
        <f>DF42</f>
        <v>115</v>
      </c>
      <c r="DG44" s="106">
        <f>BL11</f>
        <v>0</v>
      </c>
      <c r="DH44" s="99">
        <f>ROUND(IF($BZ$2=1,P11,IF($BZ$2=2,P11*3.412141633,)),0)</f>
        <v>2598</v>
      </c>
      <c r="DI44" s="157">
        <f>IF($BZ$2=1,ROUND(Q11,0),IF($BZ$2=2,ROUND(Q11/272.7654,1),))</f>
        <v>223</v>
      </c>
      <c r="DJ44" s="231">
        <f>IF($BZ$2=1,R11,IF($BZ$2=2,R11*0.3346,))</f>
        <v>0.292964699783203</v>
      </c>
      <c r="DK44" s="256" t="str">
        <f>IF(BY11=1,ROUND(IF($BZ$2=1,AR11,IF($BZ$2=2,AR11*3.412141633,)),0),"")</f>
        <v/>
      </c>
      <c r="DL44" s="110" t="str">
        <f>IF(BY11=1,IF($BZ$2=1,ROUND(AU11,0),IF($BZ$2=2,ROUND(AU11/272.7654,1),)),"")</f>
        <v/>
      </c>
      <c r="DM44" s="152" t="str">
        <f>IF(BY11=1,IF($BZ$2=1,AX11,IF($BZ$2=2,AX11*0.3346,)),"")</f>
        <v/>
      </c>
      <c r="DN44" s="239">
        <f t="shared" si="24"/>
        <v>40</v>
      </c>
      <c r="DO44" s="240">
        <f t="shared" si="25"/>
        <v>48</v>
      </c>
      <c r="DP44" s="102">
        <f>BB11</f>
        <v>0</v>
      </c>
      <c r="DQ44" s="105">
        <f t="shared" ref="DQ44" si="44">DQ42</f>
        <v>0</v>
      </c>
    </row>
    <row r="45" spans="1:121" x14ac:dyDescent="0.25">
      <c r="A45" t="s">
        <v>388</v>
      </c>
      <c r="B45">
        <v>1</v>
      </c>
      <c r="C45" t="s">
        <v>370</v>
      </c>
      <c r="D45">
        <v>219.59769851718443</v>
      </c>
      <c r="E45">
        <v>1627.62717250317</v>
      </c>
      <c r="F45">
        <v>0.95</v>
      </c>
      <c r="G45">
        <v>1.1000000000000001</v>
      </c>
      <c r="H45">
        <v>26</v>
      </c>
      <c r="I45">
        <v>5.0999999999999996</v>
      </c>
      <c r="J45" t="s">
        <v>367</v>
      </c>
      <c r="K45">
        <v>70</v>
      </c>
      <c r="L45">
        <v>16</v>
      </c>
      <c r="M45" t="s">
        <v>383</v>
      </c>
      <c r="N45">
        <f t="shared" si="32"/>
        <v>2.71</v>
      </c>
      <c r="O45">
        <f t="shared" si="33"/>
        <v>1.4</v>
      </c>
      <c r="P45" s="7"/>
      <c r="Q45" s="120"/>
      <c r="AC45" s="211"/>
      <c r="AD45" s="211"/>
      <c r="AE45" s="211"/>
      <c r="AF45" s="211"/>
      <c r="AK45" s="115"/>
      <c r="AL45" s="7"/>
      <c r="AM45" s="7"/>
      <c r="AW45" s="211"/>
      <c r="AX45" s="211"/>
      <c r="AY45" s="211"/>
      <c r="AZ45" s="119"/>
      <c r="BE45" s="7"/>
      <c r="BG45" s="122"/>
      <c r="CN45" s="130" t="str">
        <f t="shared" si="31"/>
        <v>20010</v>
      </c>
      <c r="CO45" s="1">
        <v>200</v>
      </c>
      <c r="CP45">
        <v>10</v>
      </c>
      <c r="CQ45">
        <v>10.7</v>
      </c>
      <c r="CR45">
        <v>12.5</v>
      </c>
      <c r="CS45">
        <v>21.85</v>
      </c>
      <c r="CT45">
        <v>13.4</v>
      </c>
      <c r="CU45">
        <v>14.8</v>
      </c>
      <c r="CV45" s="8">
        <v>24</v>
      </c>
      <c r="DE45" s="74"/>
      <c r="DF45" s="243">
        <f>DF42</f>
        <v>115</v>
      </c>
      <c r="DG45" s="107">
        <f>BM11</f>
        <v>0</v>
      </c>
      <c r="DH45" s="236">
        <f>ROUND(IF($BZ$2=1,P11,IF($BZ$2=2,P11*3.412141633,)),0)</f>
        <v>2598</v>
      </c>
      <c r="DI45" s="237">
        <f>IF($BZ$2=1,ROUND(Q11,0),IF($BZ$2=2,ROUND(Q11/272.7654,1),))</f>
        <v>223</v>
      </c>
      <c r="DJ45" s="232">
        <f>IF($BZ$2=1,R11,IF($BZ$2=2,R11*0.3346,))</f>
        <v>0.292964699783203</v>
      </c>
      <c r="DK45" s="257" t="str">
        <f>IF(BY11=1,ROUND(IF($BZ$2=1,AS11,IF($BZ$2=2,AS11*3.412141633,)),0),"")</f>
        <v/>
      </c>
      <c r="DL45" s="258" t="str">
        <f>IF(BY11=1,IF($BZ$2=1,ROUND(AV11,0),IF($BZ$2=2,ROUND(AV11/272.7654,1),)),"")</f>
        <v/>
      </c>
      <c r="DM45" s="232" t="str">
        <f>IF(BY11=1,IF($BZ$2=1,AY11,IF($BZ$2=2,AY11*0.3346,)),"")</f>
        <v/>
      </c>
      <c r="DN45" s="239">
        <f t="shared" si="24"/>
        <v>0</v>
      </c>
      <c r="DO45" s="240">
        <f t="shared" si="25"/>
        <v>8</v>
      </c>
      <c r="DP45" s="253">
        <f>BC11</f>
        <v>0</v>
      </c>
      <c r="DQ45" s="233">
        <f t="shared" ref="DQ45" si="45">DQ42</f>
        <v>0</v>
      </c>
    </row>
    <row r="46" spans="1:121" x14ac:dyDescent="0.25">
      <c r="A46" t="s">
        <v>389</v>
      </c>
      <c r="B46">
        <v>2</v>
      </c>
      <c r="C46" t="s">
        <v>372</v>
      </c>
      <c r="D46">
        <v>235.73326859625641</v>
      </c>
      <c r="E46">
        <v>1747.2217424001376</v>
      </c>
      <c r="F46">
        <v>0.95</v>
      </c>
      <c r="G46">
        <v>1.1000000000000001</v>
      </c>
      <c r="H46">
        <v>30</v>
      </c>
      <c r="I46">
        <v>5.6</v>
      </c>
      <c r="J46" t="s">
        <v>367</v>
      </c>
      <c r="K46">
        <v>70</v>
      </c>
      <c r="L46">
        <v>16</v>
      </c>
      <c r="M46" t="s">
        <v>383</v>
      </c>
      <c r="N46">
        <f t="shared" si="32"/>
        <v>2.71</v>
      </c>
      <c r="O46">
        <f t="shared" si="33"/>
        <v>1.4</v>
      </c>
      <c r="P46" s="7"/>
      <c r="Q46" s="120"/>
      <c r="AC46" s="211"/>
      <c r="AD46" s="211"/>
      <c r="AE46" s="211"/>
      <c r="AF46" s="211"/>
      <c r="AK46" s="115"/>
      <c r="AL46" s="7"/>
      <c r="AM46" s="7"/>
      <c r="AW46" s="211"/>
      <c r="AX46" s="211"/>
      <c r="AY46" s="211"/>
      <c r="AZ46" s="119"/>
      <c r="BE46" s="7"/>
      <c r="BG46" s="122"/>
      <c r="CN46" s="130" t="str">
        <f t="shared" si="31"/>
        <v>20015</v>
      </c>
      <c r="CO46" s="1">
        <v>200</v>
      </c>
      <c r="CP46">
        <v>15</v>
      </c>
      <c r="CQ46">
        <v>10</v>
      </c>
      <c r="CR46">
        <v>11.4</v>
      </c>
      <c r="CS46">
        <v>21.85</v>
      </c>
      <c r="CT46">
        <v>13.2</v>
      </c>
      <c r="CU46">
        <v>14.7</v>
      </c>
      <c r="CV46" s="8">
        <v>23.5</v>
      </c>
      <c r="DE46" s="74"/>
      <c r="DF46" s="248">
        <v>135</v>
      </c>
      <c r="DG46" s="102">
        <f>BJ12</f>
        <v>0</v>
      </c>
      <c r="DH46" s="236">
        <f>ROUND(IF($BZ$2=1,P12,IF($BZ$2=2,P12*3.412141633,)),0)</f>
        <v>3082</v>
      </c>
      <c r="DI46" s="237">
        <f>IF($BZ$2=1,ROUND(Q12,0),IF($BZ$2=2,ROUND(Q12/272.7654,1),))</f>
        <v>265</v>
      </c>
      <c r="DJ46" s="232">
        <f>IF($BZ$2=1,R12,IF($BZ$2=2,R12*0.3346,))</f>
        <v>0.42602950811715895</v>
      </c>
      <c r="DK46" s="250"/>
      <c r="DL46" s="238"/>
      <c r="DM46" s="251"/>
      <c r="DN46" s="239">
        <f t="shared" si="24"/>
        <v>26</v>
      </c>
      <c r="DO46" s="240">
        <f t="shared" si="25"/>
        <v>34</v>
      </c>
      <c r="DP46" s="249">
        <v>0</v>
      </c>
      <c r="DQ46" s="242">
        <f>IF($BZ$2=1,AZ12,IF($BZ$2=2,AZ12/4.54609,))</f>
        <v>0</v>
      </c>
    </row>
    <row r="47" spans="1:121" x14ac:dyDescent="0.25">
      <c r="A47" t="s">
        <v>390</v>
      </c>
      <c r="B47">
        <v>3</v>
      </c>
      <c r="C47" t="s">
        <v>281</v>
      </c>
      <c r="D47">
        <v>312</v>
      </c>
      <c r="E47">
        <v>2312.5</v>
      </c>
      <c r="F47">
        <v>0.95</v>
      </c>
      <c r="G47">
        <v>1.1000000000000001</v>
      </c>
      <c r="H47">
        <v>41.1</v>
      </c>
      <c r="I47">
        <v>7.2</v>
      </c>
      <c r="J47" t="s">
        <v>367</v>
      </c>
      <c r="K47">
        <v>70</v>
      </c>
      <c r="L47">
        <v>16</v>
      </c>
      <c r="M47" t="s">
        <v>383</v>
      </c>
      <c r="N47">
        <f t="shared" si="32"/>
        <v>2.71</v>
      </c>
      <c r="O47">
        <f t="shared" si="33"/>
        <v>1.4</v>
      </c>
      <c r="P47" s="7"/>
      <c r="Q47" s="120"/>
      <c r="AC47" s="211"/>
      <c r="AD47" s="211"/>
      <c r="AE47" s="211"/>
      <c r="AF47" s="211"/>
      <c r="AK47" s="115"/>
      <c r="AL47" s="7"/>
      <c r="AM47" s="7"/>
      <c r="AW47" s="211"/>
      <c r="AX47" s="211"/>
      <c r="AY47" s="211"/>
      <c r="AZ47" s="119"/>
      <c r="BE47" s="7"/>
      <c r="BG47" s="122"/>
      <c r="CN47" s="130" t="str">
        <f t="shared" si="31"/>
        <v>22010</v>
      </c>
      <c r="CO47" s="1">
        <v>220</v>
      </c>
      <c r="CP47">
        <v>10</v>
      </c>
      <c r="CQ47">
        <v>10.5</v>
      </c>
      <c r="CR47">
        <v>12.3</v>
      </c>
      <c r="CS47">
        <v>21.85</v>
      </c>
      <c r="CT47">
        <v>13.4</v>
      </c>
      <c r="CU47">
        <v>14.8</v>
      </c>
      <c r="CV47" s="8">
        <v>24</v>
      </c>
      <c r="DE47" s="74"/>
      <c r="DF47" s="98">
        <f>DF46</f>
        <v>135</v>
      </c>
      <c r="DG47" s="106">
        <f>BK12</f>
        <v>0</v>
      </c>
      <c r="DH47" s="99">
        <f>ROUND(IF($BZ$2=1,P12,IF($BZ$2=2,P12*3.412141633,)),0)</f>
        <v>3082</v>
      </c>
      <c r="DI47" s="157">
        <f>IF($BZ$2=1,ROUND(Q12,0),IF($BZ$2=2,ROUND(Q12/272.7654,1),))</f>
        <v>265</v>
      </c>
      <c r="DJ47" s="231">
        <f>IF($BZ$2=1,R12,IF($BZ$2=2,R12*0.3346,))</f>
        <v>0.42602950811715895</v>
      </c>
      <c r="DK47" s="256" t="str">
        <f>IF(BY12=1,ROUND(IF($BZ$2=1,AQ12,IF($BZ$2=2,AQ12*3.412141633,)),0),"")</f>
        <v/>
      </c>
      <c r="DL47" s="110" t="str">
        <f>IF(BY12=1,IF($BZ$2=1,ROUND(AT12,0),IF($BZ$2=2,ROUND(AT12/272.7654,1),)),"")</f>
        <v/>
      </c>
      <c r="DM47" s="152" t="str">
        <f>IF(BY12=1,IF($BZ$2=1,AW12,IF($BZ$2=2,AW12*0.3346,)),"")</f>
        <v/>
      </c>
      <c r="DN47" s="239">
        <f t="shared" si="24"/>
        <v>30</v>
      </c>
      <c r="DO47" s="240">
        <f t="shared" si="25"/>
        <v>38</v>
      </c>
      <c r="DP47" s="102">
        <f>BA12</f>
        <v>0</v>
      </c>
      <c r="DQ47" s="105">
        <f t="shared" ref="DQ47" si="46">DQ46</f>
        <v>0</v>
      </c>
    </row>
    <row r="48" spans="1:121" x14ac:dyDescent="0.25">
      <c r="A48" t="s">
        <v>391</v>
      </c>
      <c r="B48">
        <v>0</v>
      </c>
      <c r="C48" t="s">
        <v>278</v>
      </c>
      <c r="D48">
        <v>0</v>
      </c>
      <c r="E48">
        <v>1184</v>
      </c>
      <c r="G48">
        <v>1.5</v>
      </c>
      <c r="J48" t="s">
        <v>367</v>
      </c>
      <c r="K48">
        <v>70</v>
      </c>
      <c r="L48">
        <v>21</v>
      </c>
      <c r="M48" t="s">
        <v>383</v>
      </c>
      <c r="N48">
        <f t="shared" si="32"/>
        <v>4.25</v>
      </c>
      <c r="O48">
        <f t="shared" si="33"/>
        <v>1.9</v>
      </c>
      <c r="P48" s="7"/>
      <c r="Q48" s="120"/>
      <c r="AC48" s="211"/>
      <c r="AD48" s="211"/>
      <c r="AE48" s="211"/>
      <c r="AF48" s="211"/>
      <c r="AK48" s="115"/>
      <c r="AL48" s="7"/>
      <c r="AM48" s="7"/>
      <c r="AW48" s="211"/>
      <c r="AX48" s="211"/>
      <c r="AY48" s="211"/>
      <c r="AZ48" s="119"/>
      <c r="BE48" s="7"/>
      <c r="BG48" s="122"/>
      <c r="CN48" s="130" t="str">
        <f t="shared" si="31"/>
        <v>22015</v>
      </c>
      <c r="CO48" s="1">
        <v>220</v>
      </c>
      <c r="CP48">
        <v>15</v>
      </c>
      <c r="CQ48">
        <v>10</v>
      </c>
      <c r="CR48">
        <v>11.1</v>
      </c>
      <c r="CS48">
        <v>21.85</v>
      </c>
      <c r="CT48">
        <v>15.5</v>
      </c>
      <c r="CU48">
        <v>16.8</v>
      </c>
      <c r="CV48" s="8">
        <v>27.5</v>
      </c>
      <c r="DE48" s="74"/>
      <c r="DF48" s="98">
        <f>DF46</f>
        <v>135</v>
      </c>
      <c r="DG48" s="106">
        <f>BL12</f>
        <v>0</v>
      </c>
      <c r="DH48" s="99">
        <f>ROUND(IF($BZ$2=1,P12,IF($BZ$2=2,P12*3.412141633,)),0)</f>
        <v>3082</v>
      </c>
      <c r="DI48" s="157">
        <f>IF($BZ$2=1,ROUND(Q12,0),IF($BZ$2=2,ROUND(Q12/272.7654,1),))</f>
        <v>265</v>
      </c>
      <c r="DJ48" s="231">
        <f>IF($BZ$2=1,R12,IF($BZ$2=2,R12*0.3346,))</f>
        <v>0.42602950811715895</v>
      </c>
      <c r="DK48" s="256" t="str">
        <f>IF(BY12=1,ROUND(IF($BZ$2=1,AR12,IF($BZ$2=2,AR12*3.412141633,)),0),"")</f>
        <v/>
      </c>
      <c r="DL48" s="110" t="str">
        <f>IF(BY12=1,IF($BZ$2=1,ROUND(AU12,0),IF($BZ$2=2,ROUND(AU12/272.7654,1),)),"")</f>
        <v/>
      </c>
      <c r="DM48" s="152" t="str">
        <f>IF(BY12=1,IF($BZ$2=1,AX12,IF($BZ$2=2,AX12*0.3346,)),"")</f>
        <v/>
      </c>
      <c r="DN48" s="239">
        <f t="shared" si="24"/>
        <v>41.1</v>
      </c>
      <c r="DO48" s="240">
        <f t="shared" si="25"/>
        <v>49.1</v>
      </c>
      <c r="DP48" s="102">
        <f>BB12</f>
        <v>0</v>
      </c>
      <c r="DQ48" s="105">
        <f t="shared" ref="DQ48" si="47">DQ46</f>
        <v>0</v>
      </c>
    </row>
    <row r="49" spans="1:121" x14ac:dyDescent="0.25">
      <c r="A49" t="s">
        <v>392</v>
      </c>
      <c r="B49">
        <v>1</v>
      </c>
      <c r="C49" t="s">
        <v>370</v>
      </c>
      <c r="D49">
        <v>240.30463534531125</v>
      </c>
      <c r="E49">
        <v>1977.8291945358951</v>
      </c>
      <c r="F49">
        <v>0.85</v>
      </c>
      <c r="G49">
        <v>1.05</v>
      </c>
      <c r="H49">
        <v>26</v>
      </c>
      <c r="I49">
        <v>5.0999999999999996</v>
      </c>
      <c r="J49" t="s">
        <v>367</v>
      </c>
      <c r="K49">
        <v>70</v>
      </c>
      <c r="L49">
        <v>21</v>
      </c>
      <c r="M49" t="s">
        <v>383</v>
      </c>
      <c r="N49">
        <f t="shared" si="32"/>
        <v>4.25</v>
      </c>
      <c r="O49">
        <f t="shared" si="33"/>
        <v>1.9</v>
      </c>
      <c r="P49" s="7"/>
      <c r="Q49" s="120"/>
      <c r="AC49" s="211"/>
      <c r="AD49" s="211"/>
      <c r="AE49" s="211"/>
      <c r="AF49" s="211"/>
      <c r="AK49" s="115"/>
      <c r="AL49" s="7"/>
      <c r="AM49" s="7"/>
      <c r="AW49" s="211"/>
      <c r="AX49" s="211"/>
      <c r="AY49" s="211"/>
      <c r="AZ49" s="119"/>
      <c r="BE49" s="7"/>
      <c r="BG49" s="122"/>
      <c r="CN49" s="130" t="str">
        <f t="shared" si="31"/>
        <v>24010</v>
      </c>
      <c r="CO49" s="1">
        <v>240</v>
      </c>
      <c r="CP49">
        <v>10</v>
      </c>
      <c r="CQ49">
        <v>10.4</v>
      </c>
      <c r="CR49">
        <v>12.2</v>
      </c>
      <c r="CS49">
        <v>21.85</v>
      </c>
      <c r="CT49">
        <v>14.8</v>
      </c>
      <c r="CU49">
        <v>16.600000000000001</v>
      </c>
      <c r="CV49" s="8">
        <v>28</v>
      </c>
      <c r="DE49" s="74"/>
      <c r="DF49" s="243">
        <f>DF46</f>
        <v>135</v>
      </c>
      <c r="DG49" s="107">
        <f>BM12</f>
        <v>0</v>
      </c>
      <c r="DH49" s="236">
        <f>ROUND(IF($BZ$2=1,P12,IF($BZ$2=2,P12*3.412141633,)),0)</f>
        <v>3082</v>
      </c>
      <c r="DI49" s="237">
        <f>IF($BZ$2=1,ROUND(Q12,0),IF($BZ$2=2,ROUND(Q12/272.7654,1),))</f>
        <v>265</v>
      </c>
      <c r="DJ49" s="232">
        <f>IF($BZ$2=1,R12,IF($BZ$2=2,R12*0.3346,))</f>
        <v>0.42602950811715895</v>
      </c>
      <c r="DK49" s="257" t="str">
        <f>IF(BY12=1,ROUND(IF($BZ$2=1,AS12,IF($BZ$2=2,AS12*3.412141633,)),0),"")</f>
        <v/>
      </c>
      <c r="DL49" s="258" t="str">
        <f>IF(BY12=1,IF($BZ$2=1,ROUND(AV12,0),IF($BZ$2=2,ROUND(AV12/272.7654,1),)),"")</f>
        <v/>
      </c>
      <c r="DM49" s="232" t="str">
        <f>IF(BY12=1,IF($BZ$2=1,AY12,IF($BZ$2=2,AY12*0.3346,)),"")</f>
        <v/>
      </c>
      <c r="DN49" s="241">
        <f>L12</f>
        <v>21</v>
      </c>
      <c r="DO49" s="240">
        <f t="shared" si="25"/>
        <v>29</v>
      </c>
      <c r="DP49" s="253">
        <f>BC12</f>
        <v>0</v>
      </c>
      <c r="DQ49" s="233">
        <f t="shared" ref="DQ49" si="48">DQ46</f>
        <v>0</v>
      </c>
    </row>
    <row r="50" spans="1:121" x14ac:dyDescent="0.25">
      <c r="A50" t="s">
        <v>393</v>
      </c>
      <c r="B50">
        <v>2</v>
      </c>
      <c r="C50" t="s">
        <v>372</v>
      </c>
      <c r="D50">
        <v>257.96170693632649</v>
      </c>
      <c r="E50">
        <v>2123.1558613833213</v>
      </c>
      <c r="F50">
        <v>0.85</v>
      </c>
      <c r="G50">
        <v>1.05</v>
      </c>
      <c r="H50">
        <v>30</v>
      </c>
      <c r="I50">
        <v>5.6</v>
      </c>
      <c r="J50" t="s">
        <v>367</v>
      </c>
      <c r="K50">
        <v>70</v>
      </c>
      <c r="L50">
        <v>21</v>
      </c>
      <c r="M50" t="s">
        <v>383</v>
      </c>
      <c r="N50">
        <f t="shared" si="32"/>
        <v>4.25</v>
      </c>
      <c r="O50">
        <f t="shared" si="33"/>
        <v>1.9</v>
      </c>
      <c r="P50" s="7"/>
      <c r="Q50" s="120"/>
      <c r="AC50" s="211"/>
      <c r="AD50" s="211"/>
      <c r="AE50" s="211"/>
      <c r="AF50" s="211"/>
      <c r="AK50" s="115"/>
      <c r="AL50" s="7"/>
      <c r="AM50" s="7"/>
      <c r="AW50" s="211"/>
      <c r="AX50" s="211"/>
      <c r="AY50" s="211"/>
      <c r="AZ50" s="119"/>
      <c r="BE50" s="7"/>
      <c r="BG50" s="122"/>
      <c r="CN50" s="130" t="str">
        <f t="shared" si="31"/>
        <v>24015</v>
      </c>
      <c r="CO50" s="1">
        <v>240</v>
      </c>
      <c r="CP50">
        <v>15</v>
      </c>
      <c r="CQ50">
        <v>10</v>
      </c>
      <c r="CR50">
        <v>10.9</v>
      </c>
      <c r="CS50">
        <v>21.85</v>
      </c>
      <c r="CT50">
        <v>16.399999999999999</v>
      </c>
      <c r="CU50">
        <v>17.7</v>
      </c>
      <c r="CV50" s="8">
        <v>29.7</v>
      </c>
      <c r="DE50" s="74"/>
      <c r="DF50" s="248">
        <v>155</v>
      </c>
      <c r="DG50" s="102">
        <f>BJ13</f>
        <v>0</v>
      </c>
      <c r="DH50" s="236">
        <f>ROUND(IF($BZ$2=1,P13,IF($BZ$2=2,P13*3.412141633,)),0)</f>
        <v>3530</v>
      </c>
      <c r="DI50" s="237">
        <f>IF($BZ$2=1,ROUND(Q13,0),IF($BZ$2=2,ROUND(Q13/272.7654,1),))</f>
        <v>304</v>
      </c>
      <c r="DJ50" s="232">
        <f>IF($BZ$2=1,R13,IF($BZ$2=2,R13*0.3346,))</f>
        <v>0.57472279401247517</v>
      </c>
      <c r="DK50" s="250"/>
      <c r="DL50" s="238"/>
      <c r="DM50" s="251"/>
      <c r="DN50" s="239">
        <v>0</v>
      </c>
      <c r="DO50" s="240">
        <f t="shared" si="25"/>
        <v>8</v>
      </c>
      <c r="DP50" s="249">
        <v>0</v>
      </c>
      <c r="DQ50" s="242">
        <f>IF($BZ$2=1,AZ13,IF($BZ$2=2,AZ13/4.54609,))</f>
        <v>0</v>
      </c>
    </row>
    <row r="51" spans="1:121" x14ac:dyDescent="0.25">
      <c r="A51" t="s">
        <v>394</v>
      </c>
      <c r="B51">
        <v>3</v>
      </c>
      <c r="C51" t="s">
        <v>281</v>
      </c>
      <c r="D51">
        <v>341.42</v>
      </c>
      <c r="E51">
        <v>2810.06</v>
      </c>
      <c r="F51">
        <v>0.85</v>
      </c>
      <c r="G51">
        <v>1.05</v>
      </c>
      <c r="H51">
        <v>41.1</v>
      </c>
      <c r="I51">
        <v>7.2</v>
      </c>
      <c r="J51" t="s">
        <v>367</v>
      </c>
      <c r="K51">
        <v>70</v>
      </c>
      <c r="L51">
        <v>21</v>
      </c>
      <c r="M51" t="s">
        <v>383</v>
      </c>
      <c r="N51">
        <f t="shared" si="32"/>
        <v>4.25</v>
      </c>
      <c r="O51">
        <f t="shared" si="33"/>
        <v>1.9</v>
      </c>
      <c r="P51" s="7"/>
      <c r="Q51" s="120"/>
      <c r="AC51" s="211"/>
      <c r="AD51" s="211"/>
      <c r="AE51" s="211"/>
      <c r="AF51" s="211"/>
      <c r="AK51" s="115"/>
      <c r="AL51" s="7"/>
      <c r="AM51" s="7"/>
      <c r="AW51" s="211"/>
      <c r="AX51" s="211"/>
      <c r="AY51" s="211"/>
      <c r="AZ51" s="119"/>
      <c r="BE51" s="7"/>
      <c r="BG51" s="122"/>
      <c r="CN51" s="130" t="str">
        <f t="shared" si="31"/>
        <v>26010</v>
      </c>
      <c r="CO51" s="1">
        <v>260</v>
      </c>
      <c r="CP51">
        <v>10</v>
      </c>
      <c r="CQ51">
        <v>10.199999999999999</v>
      </c>
      <c r="CR51">
        <v>11.9</v>
      </c>
      <c r="CS51">
        <v>21.85</v>
      </c>
      <c r="CT51">
        <v>16.2</v>
      </c>
      <c r="CU51">
        <v>18.600000000000001</v>
      </c>
      <c r="CV51" s="8">
        <v>31.4</v>
      </c>
      <c r="DE51" s="74"/>
      <c r="DF51" s="98">
        <f>DF50</f>
        <v>155</v>
      </c>
      <c r="DG51" s="106">
        <f>BK13</f>
        <v>0</v>
      </c>
      <c r="DH51" s="99">
        <f>ROUND(IF($BZ$2=1,P13,IF($BZ$2=2,P13*3.412141633,)),0)</f>
        <v>3530</v>
      </c>
      <c r="DI51" s="157">
        <f>IF($BZ$2=1,ROUND(Q13,0),IF($BZ$2=2,ROUND(Q13/272.7654,1),))</f>
        <v>304</v>
      </c>
      <c r="DJ51" s="231">
        <f>IF($BZ$2=1,R13,IF($BZ$2=2,R13*0.3346,))</f>
        <v>0.57472279401247517</v>
      </c>
      <c r="DK51" s="256" t="str">
        <f>IF(BY13=1,ROUND(IF($BZ$2=1,AQ13,IF($BZ$2=2,AQ13*3.412141633,)),0),"")</f>
        <v/>
      </c>
      <c r="DL51" s="110" t="str">
        <f>IF(BY13=1,IF($BZ$2=1,ROUND(AT13,0),IF($BZ$2=2,ROUND(AT13/272.7654,1),)),"")</f>
        <v/>
      </c>
      <c r="DM51" s="152" t="str">
        <f>IF(BY13=1,IF($BZ$2=1,AW13,IF($BZ$2=2,AW13*0.3346,)),"")</f>
        <v/>
      </c>
      <c r="DN51" s="100" t="str">
        <f>J13</f>
        <v>090</v>
      </c>
      <c r="DO51" s="240">
        <f t="shared" si="25"/>
        <v>98</v>
      </c>
      <c r="DP51" s="102">
        <f>BA13</f>
        <v>0</v>
      </c>
      <c r="DQ51" s="105">
        <f t="shared" ref="DQ51" si="49">DQ50</f>
        <v>0</v>
      </c>
    </row>
    <row r="52" spans="1:121" x14ac:dyDescent="0.25">
      <c r="A52" t="s">
        <v>395</v>
      </c>
      <c r="B52">
        <v>0</v>
      </c>
      <c r="C52" t="s">
        <v>278</v>
      </c>
      <c r="D52">
        <v>0</v>
      </c>
      <c r="E52">
        <v>650.76</v>
      </c>
      <c r="G52">
        <v>1.5</v>
      </c>
      <c r="J52" t="s">
        <v>367</v>
      </c>
      <c r="K52">
        <v>80</v>
      </c>
      <c r="L52">
        <v>11</v>
      </c>
      <c r="M52" t="s">
        <v>396</v>
      </c>
      <c r="N52">
        <f t="shared" si="32"/>
        <v>3.59</v>
      </c>
      <c r="O52">
        <f t="shared" si="33"/>
        <v>1.1000000000000001</v>
      </c>
      <c r="P52" s="7"/>
      <c r="Q52" s="120"/>
      <c r="AC52" s="211"/>
      <c r="AD52" s="211"/>
      <c r="AE52" s="211"/>
      <c r="AF52" s="211"/>
      <c r="AK52" s="115"/>
      <c r="AL52" s="7"/>
      <c r="AM52" s="7"/>
      <c r="AW52" s="211"/>
      <c r="AX52" s="211"/>
      <c r="AY52" s="211"/>
      <c r="AZ52" s="119"/>
      <c r="BE52" s="7"/>
      <c r="BG52" s="122"/>
      <c r="CN52" s="130" t="str">
        <f t="shared" si="31"/>
        <v>26015</v>
      </c>
      <c r="CO52" s="1">
        <v>260</v>
      </c>
      <c r="CP52">
        <v>15</v>
      </c>
      <c r="CQ52">
        <v>10</v>
      </c>
      <c r="CR52">
        <v>10.9</v>
      </c>
      <c r="CS52">
        <v>21.85</v>
      </c>
      <c r="CT52">
        <v>16.2</v>
      </c>
      <c r="CU52">
        <v>18.600000000000001</v>
      </c>
      <c r="CV52" s="8">
        <v>31.4</v>
      </c>
      <c r="DE52" s="74"/>
      <c r="DF52" s="98">
        <f>DF50</f>
        <v>155</v>
      </c>
      <c r="DG52" s="106">
        <f>BL13</f>
        <v>0</v>
      </c>
      <c r="DH52" s="99">
        <f>ROUND(IF($BZ$2=1,P13,IF($BZ$2=2,P13*3.412141633,)),0)</f>
        <v>3530</v>
      </c>
      <c r="DI52" s="157">
        <f>IF($BZ$2=1,ROUND(Q13,0),IF($BZ$2=2,ROUND(Q13/272.7654,1),))</f>
        <v>304</v>
      </c>
      <c r="DJ52" s="231">
        <f>IF($BZ$2=1,R13,IF($BZ$2=2,R13*0.3346,))</f>
        <v>0.57472279401247517</v>
      </c>
      <c r="DK52" s="256" t="str">
        <f>IF(BY13=1,ROUND(IF($BZ$2=1,AR13,IF($BZ$2=2,AR13*3.412141633,)),0),"")</f>
        <v/>
      </c>
      <c r="DL52" s="110" t="str">
        <f>IF(BY13=1,IF($BZ$2=1,ROUND(AU13,0),IF($BZ$2=2,ROUND(AU13/272.7654,1),)),"")</f>
        <v/>
      </c>
      <c r="DM52" s="152" t="str">
        <f>IF(BY13=1,IF($BZ$2=1,AX13,IF($BZ$2=2,AX13*0.3346,)),"")</f>
        <v/>
      </c>
      <c r="DN52" s="100">
        <f>K13</f>
        <v>160</v>
      </c>
      <c r="DO52" s="240">
        <f t="shared" si="25"/>
        <v>168</v>
      </c>
      <c r="DP52" s="102">
        <f>BB13</f>
        <v>0</v>
      </c>
      <c r="DQ52" s="105">
        <f t="shared" ref="DQ52" si="50">DQ50</f>
        <v>0</v>
      </c>
    </row>
    <row r="53" spans="1:121" x14ac:dyDescent="0.25">
      <c r="A53" t="s">
        <v>397</v>
      </c>
      <c r="B53">
        <v>1</v>
      </c>
      <c r="C53" t="s">
        <v>370</v>
      </c>
      <c r="D53">
        <v>276</v>
      </c>
      <c r="E53">
        <v>1647.5037394527276</v>
      </c>
      <c r="F53">
        <v>0.95</v>
      </c>
      <c r="G53">
        <v>1.1000000000000001</v>
      </c>
      <c r="H53">
        <v>26</v>
      </c>
      <c r="I53">
        <v>6.3</v>
      </c>
      <c r="J53" t="s">
        <v>367</v>
      </c>
      <c r="K53">
        <v>80</v>
      </c>
      <c r="L53">
        <v>11</v>
      </c>
      <c r="M53" t="s">
        <v>396</v>
      </c>
      <c r="N53">
        <f t="shared" si="32"/>
        <v>3.59</v>
      </c>
      <c r="O53">
        <f t="shared" si="33"/>
        <v>1.1000000000000001</v>
      </c>
      <c r="P53" s="7"/>
      <c r="Q53" s="120"/>
      <c r="AC53" s="211"/>
      <c r="AD53" s="211"/>
      <c r="AE53" s="211"/>
      <c r="AF53" s="211"/>
      <c r="AK53" s="115"/>
      <c r="AL53" s="7"/>
      <c r="AM53" s="7"/>
      <c r="AW53" s="211"/>
      <c r="AX53" s="211"/>
      <c r="AY53" s="211"/>
      <c r="AZ53" s="119"/>
      <c r="BE53" s="7"/>
      <c r="BG53" s="122"/>
      <c r="CN53" s="130" t="str">
        <f t="shared" si="31"/>
        <v>28010</v>
      </c>
      <c r="CO53" s="1">
        <v>280</v>
      </c>
      <c r="CP53">
        <v>10</v>
      </c>
      <c r="CQ53">
        <v>10.199999999999999</v>
      </c>
      <c r="CR53">
        <v>11.9</v>
      </c>
      <c r="CS53">
        <v>21.85</v>
      </c>
      <c r="CT53">
        <v>16.2</v>
      </c>
      <c r="CU53">
        <v>18.600000000000001</v>
      </c>
      <c r="CV53" s="8">
        <v>31.4</v>
      </c>
      <c r="DE53" s="74"/>
      <c r="DF53" s="243">
        <f>DF50</f>
        <v>155</v>
      </c>
      <c r="DG53" s="107">
        <f>BM13</f>
        <v>0</v>
      </c>
      <c r="DH53" s="236">
        <f>ROUND(IF($BZ$2=1,P13,IF($BZ$2=2,P13*3.412141633,)),0)</f>
        <v>3530</v>
      </c>
      <c r="DI53" s="237">
        <f>IF($BZ$2=1,ROUND(Q13,0),IF($BZ$2=2,ROUND(Q13/272.7654,1),))</f>
        <v>304</v>
      </c>
      <c r="DJ53" s="232">
        <f>IF($BZ$2=1,R13,IF($BZ$2=2,R13*0.3346,))</f>
        <v>0.57472279401247517</v>
      </c>
      <c r="DK53" s="257" t="str">
        <f>IF(BY13=1,ROUND(IF($BZ$2=1,AS13,IF($BZ$2=2,AS13*3.412141633,)),0),"")</f>
        <v/>
      </c>
      <c r="DL53" s="258" t="str">
        <f>IF(BY13=1,IF($BZ$2=1,ROUND(AV13,0),IF($BZ$2=2,ROUND(AV13/272.7654,1),)),"")</f>
        <v/>
      </c>
      <c r="DM53" s="232" t="str">
        <f>IF(BY13=1,IF($BZ$2=1,AY13,IF($BZ$2=2,AY13*0.3346,)),"")</f>
        <v/>
      </c>
      <c r="DN53" s="241">
        <f>L13</f>
        <v>21</v>
      </c>
      <c r="DO53" s="240">
        <f t="shared" si="25"/>
        <v>29</v>
      </c>
      <c r="DP53" s="253">
        <f>BC13</f>
        <v>0</v>
      </c>
      <c r="DQ53" s="233">
        <f t="shared" ref="DQ53" si="51">DQ50</f>
        <v>0</v>
      </c>
    </row>
    <row r="54" spans="1:121" x14ac:dyDescent="0.25">
      <c r="A54" t="s">
        <v>398</v>
      </c>
      <c r="B54">
        <v>2</v>
      </c>
      <c r="C54" t="s">
        <v>372</v>
      </c>
      <c r="D54">
        <v>296</v>
      </c>
      <c r="E54">
        <v>1769.505282019556</v>
      </c>
      <c r="F54">
        <v>0.95</v>
      </c>
      <c r="G54">
        <v>1.1000000000000001</v>
      </c>
      <c r="H54">
        <v>30</v>
      </c>
      <c r="I54">
        <v>6.8</v>
      </c>
      <c r="J54" t="s">
        <v>367</v>
      </c>
      <c r="K54">
        <v>80</v>
      </c>
      <c r="L54">
        <v>11</v>
      </c>
      <c r="M54" t="s">
        <v>396</v>
      </c>
      <c r="N54">
        <f t="shared" si="32"/>
        <v>3.59</v>
      </c>
      <c r="O54">
        <f t="shared" si="33"/>
        <v>1.1000000000000001</v>
      </c>
      <c r="P54" s="7"/>
      <c r="Q54" s="120"/>
      <c r="AC54" s="211"/>
      <c r="AD54" s="211"/>
      <c r="AE54" s="211"/>
      <c r="AF54" s="211"/>
      <c r="AK54" s="115"/>
      <c r="AL54" s="7"/>
      <c r="AM54" s="7"/>
      <c r="AW54" s="211"/>
      <c r="AX54" s="211"/>
      <c r="AY54" s="211"/>
      <c r="AZ54" s="119"/>
      <c r="BE54" s="7"/>
      <c r="BG54" s="122"/>
      <c r="CN54" s="130" t="str">
        <f t="shared" si="31"/>
        <v>28015</v>
      </c>
      <c r="CO54" s="1">
        <v>280</v>
      </c>
      <c r="CP54">
        <v>15</v>
      </c>
      <c r="CQ54">
        <v>10</v>
      </c>
      <c r="CR54">
        <v>10.6</v>
      </c>
      <c r="CS54">
        <v>21.85</v>
      </c>
      <c r="CT54">
        <v>19.3</v>
      </c>
      <c r="CU54">
        <v>20.399999999999999</v>
      </c>
      <c r="CV54" s="8">
        <v>34.5</v>
      </c>
      <c r="DE54" s="74"/>
      <c r="DF54" s="248">
        <v>175</v>
      </c>
      <c r="DG54" s="102">
        <f>BJ14</f>
        <v>0</v>
      </c>
      <c r="DH54" s="236">
        <f>ROUND(IF($BZ$2=1,P14,IF($BZ$2=2,P14*3.412141633,)),0)</f>
        <v>3733</v>
      </c>
      <c r="DI54" s="237">
        <f>IF($BZ$2=1,ROUND(Q14,0),IF($BZ$2=2,ROUND(Q14/272.7654,1),))</f>
        <v>321</v>
      </c>
      <c r="DJ54" s="232">
        <f>IF($BZ$2=1,R14,IF($BZ$2=2,R14*0.3346,))</f>
        <v>0.65708218549127662</v>
      </c>
      <c r="DK54" s="250"/>
      <c r="DL54" s="238"/>
      <c r="DM54" s="251"/>
      <c r="DN54" s="239">
        <v>0</v>
      </c>
      <c r="DO54" s="240">
        <f t="shared" si="25"/>
        <v>8</v>
      </c>
      <c r="DP54" s="249">
        <v>0</v>
      </c>
      <c r="DQ54" s="242">
        <f>IF($BZ$2=1,AZ14,IF($BZ$2=2,AZ14/4.54609,))</f>
        <v>0</v>
      </c>
    </row>
    <row r="55" spans="1:121" x14ac:dyDescent="0.25">
      <c r="A55" t="s">
        <v>399</v>
      </c>
      <c r="B55">
        <v>3</v>
      </c>
      <c r="C55" t="s">
        <v>281</v>
      </c>
      <c r="D55">
        <v>358</v>
      </c>
      <c r="E55">
        <v>2135.9</v>
      </c>
      <c r="F55">
        <v>0.95</v>
      </c>
      <c r="G55">
        <v>1.1000000000000001</v>
      </c>
      <c r="H55">
        <v>41.8</v>
      </c>
      <c r="I55">
        <v>9.1</v>
      </c>
      <c r="J55" t="s">
        <v>367</v>
      </c>
      <c r="K55">
        <v>80</v>
      </c>
      <c r="L55">
        <v>11</v>
      </c>
      <c r="M55" t="s">
        <v>396</v>
      </c>
      <c r="N55">
        <f t="shared" si="32"/>
        <v>3.59</v>
      </c>
      <c r="O55">
        <f t="shared" si="33"/>
        <v>1.1000000000000001</v>
      </c>
      <c r="P55" s="7"/>
      <c r="Q55" s="120"/>
      <c r="AC55" s="211"/>
      <c r="AD55" s="211"/>
      <c r="AE55" s="211"/>
      <c r="AF55" s="211"/>
      <c r="AK55" s="115"/>
      <c r="AL55" s="7"/>
      <c r="AM55" s="7"/>
      <c r="AW55" s="211"/>
      <c r="AX55" s="211"/>
      <c r="AY55" s="211"/>
      <c r="AZ55" s="119"/>
      <c r="BE55" s="7"/>
      <c r="BG55" s="122"/>
      <c r="CN55" s="130" t="str">
        <f t="shared" si="31"/>
        <v>30010</v>
      </c>
      <c r="CO55" s="1">
        <v>300</v>
      </c>
      <c r="CP55">
        <v>10</v>
      </c>
      <c r="CQ55">
        <f>CQ53</f>
        <v>10.199999999999999</v>
      </c>
      <c r="CR55">
        <f>CR53</f>
        <v>11.9</v>
      </c>
      <c r="CS55">
        <f>CS53</f>
        <v>21.85</v>
      </c>
      <c r="CT55">
        <v>16.2</v>
      </c>
      <c r="CU55">
        <v>18.600000000000001</v>
      </c>
      <c r="CV55" s="8">
        <v>31.4</v>
      </c>
      <c r="DE55" s="74"/>
      <c r="DF55" s="98">
        <f>DF54</f>
        <v>175</v>
      </c>
      <c r="DG55" s="106">
        <f>BK14</f>
        <v>0</v>
      </c>
      <c r="DH55" s="99">
        <f>ROUND(IF($BZ$2=1,P14,IF($BZ$2=2,P14*3.412141633,)),0)</f>
        <v>3733</v>
      </c>
      <c r="DI55" s="237">
        <f>IF($BZ$2=1,ROUND(Q14,0),IF($BZ$2=2,ROUND(Q14/272.7654,1),))</f>
        <v>321</v>
      </c>
      <c r="DJ55" s="231">
        <f>IF($BZ$2=1,R14,IF($BZ$2=2,R14*0.3346,))</f>
        <v>0.65708218549127662</v>
      </c>
      <c r="DK55" s="256" t="str">
        <f>IF(BY14=1,ROUND(IF($BZ$2=1,AQ14,IF($BZ$2=2,AQ14*3.412141633,)),0),"")</f>
        <v/>
      </c>
      <c r="DL55" s="110" t="str">
        <f>IF(BY14=1,IF($BZ$2=1,ROUND(AT14,0),IF($BZ$2=2,ROUND(AT14/272.7654,1),)),"")</f>
        <v/>
      </c>
      <c r="DM55" s="152" t="str">
        <f>IF(BY14=1,IF($BZ$2=1,AW14,IF($BZ$2=2,AW14*0.3346,)),"")</f>
        <v/>
      </c>
      <c r="DN55" s="100" t="str">
        <f>J14</f>
        <v>090</v>
      </c>
      <c r="DO55" s="240">
        <f t="shared" si="25"/>
        <v>98</v>
      </c>
      <c r="DP55" s="102">
        <f>BA14</f>
        <v>0</v>
      </c>
      <c r="DQ55" s="105">
        <f t="shared" ref="DQ55" si="52">DQ54</f>
        <v>0</v>
      </c>
    </row>
    <row r="56" spans="1:121" x14ac:dyDescent="0.25">
      <c r="A56" t="s">
        <v>400</v>
      </c>
      <c r="B56">
        <v>0</v>
      </c>
      <c r="C56" t="s">
        <v>278</v>
      </c>
      <c r="D56">
        <v>0</v>
      </c>
      <c r="E56">
        <v>866.32</v>
      </c>
      <c r="G56">
        <v>1.5</v>
      </c>
      <c r="J56" t="s">
        <v>367</v>
      </c>
      <c r="K56">
        <v>80</v>
      </c>
      <c r="L56">
        <v>16</v>
      </c>
      <c r="M56" t="s">
        <v>396</v>
      </c>
      <c r="N56">
        <f t="shared" si="32"/>
        <v>2.69</v>
      </c>
      <c r="O56">
        <f t="shared" si="33"/>
        <v>1.6</v>
      </c>
      <c r="P56" s="7"/>
      <c r="Q56" s="120"/>
      <c r="AC56" s="211"/>
      <c r="AD56" s="211"/>
      <c r="AE56" s="211"/>
      <c r="AF56" s="211"/>
      <c r="AK56" s="115"/>
      <c r="AL56" s="7"/>
      <c r="AM56" s="7"/>
      <c r="AW56" s="211"/>
      <c r="AX56" s="211"/>
      <c r="AY56" s="211"/>
      <c r="AZ56" s="119"/>
      <c r="BE56" s="7"/>
      <c r="BG56" s="122"/>
      <c r="CN56" s="131" t="str">
        <f t="shared" si="31"/>
        <v>30015</v>
      </c>
      <c r="CO56" s="123">
        <v>300</v>
      </c>
      <c r="CP56" s="124">
        <v>15</v>
      </c>
      <c r="CQ56" s="124">
        <f>CQ54</f>
        <v>10</v>
      </c>
      <c r="CR56" s="124">
        <f t="shared" ref="CR56:CS56" si="53">CR54</f>
        <v>10.6</v>
      </c>
      <c r="CS56" s="124">
        <f t="shared" si="53"/>
        <v>21.85</v>
      </c>
      <c r="CT56" s="124">
        <v>19.3</v>
      </c>
      <c r="CU56" s="124">
        <v>20.399999999999999</v>
      </c>
      <c r="CV56" s="125">
        <v>34.5</v>
      </c>
      <c r="DE56" s="74"/>
      <c r="DF56" s="98">
        <f>DF54</f>
        <v>175</v>
      </c>
      <c r="DG56" s="106">
        <f>BL14</f>
        <v>0</v>
      </c>
      <c r="DH56" s="99">
        <f>ROUND(IF($BZ$2=1,P14,IF($BZ$2=2,P14*3.412141633,)),0)</f>
        <v>3733</v>
      </c>
      <c r="DI56" s="157">
        <f>IF($BZ$2=1,ROUND(Q14,0),IF($BZ$2=2,ROUND(Q14/272.7654,1),))</f>
        <v>321</v>
      </c>
      <c r="DJ56" s="231">
        <f>IF($BZ$2=1,R14,IF($BZ$2=2,R14*0.3346,))</f>
        <v>0.65708218549127662</v>
      </c>
      <c r="DK56" s="256" t="str">
        <f>IF(BY14=1,ROUND(IF($BZ$2=1,AR14,IF($BZ$2=2,AR14*3.412141633,)),0),"")</f>
        <v/>
      </c>
      <c r="DL56" s="110" t="str">
        <f>IF(BY14=1,IF($BZ$2=1,ROUND(AU14,0),IF($BZ$2=2,ROUND(AU14/272.7654,1),)),"")</f>
        <v/>
      </c>
      <c r="DM56" s="152" t="str">
        <f>IF(BY14=1,IF($BZ$2=1,AX14,IF($BZ$2=2,AX14*0.3346,)),"")</f>
        <v/>
      </c>
      <c r="DN56" s="100">
        <f>K14</f>
        <v>180</v>
      </c>
      <c r="DO56" s="101">
        <f>DN56+8</f>
        <v>188</v>
      </c>
      <c r="DP56" s="102">
        <f>BB14</f>
        <v>0</v>
      </c>
      <c r="DQ56" s="105">
        <f t="shared" ref="DQ56" si="54">DQ54</f>
        <v>0</v>
      </c>
    </row>
    <row r="57" spans="1:121" x14ac:dyDescent="0.25">
      <c r="A57" t="s">
        <v>401</v>
      </c>
      <c r="B57">
        <v>1</v>
      </c>
      <c r="C57" t="s">
        <v>370</v>
      </c>
      <c r="D57">
        <v>312</v>
      </c>
      <c r="E57">
        <v>2040.4331716148024</v>
      </c>
      <c r="F57">
        <v>0.95</v>
      </c>
      <c r="G57">
        <v>1.1000000000000001</v>
      </c>
      <c r="H57">
        <v>26</v>
      </c>
      <c r="I57">
        <v>6</v>
      </c>
      <c r="J57" t="s">
        <v>367</v>
      </c>
      <c r="K57">
        <v>80</v>
      </c>
      <c r="L57">
        <v>16</v>
      </c>
      <c r="M57" t="s">
        <v>396</v>
      </c>
      <c r="N57">
        <f t="shared" si="32"/>
        <v>2.69</v>
      </c>
      <c r="O57">
        <f t="shared" si="33"/>
        <v>1.6</v>
      </c>
      <c r="P57" s="7"/>
      <c r="Q57" s="120"/>
      <c r="AC57" s="211"/>
      <c r="AD57" s="211"/>
      <c r="AE57" s="211"/>
      <c r="AF57" s="211"/>
      <c r="AK57" s="115"/>
      <c r="AL57" s="7"/>
      <c r="AM57" s="7"/>
      <c r="AW57" s="211"/>
      <c r="AX57" s="211"/>
      <c r="AY57" s="211"/>
      <c r="AZ57" s="119"/>
      <c r="BE57" s="7"/>
      <c r="BG57" s="122"/>
      <c r="DE57" s="74"/>
      <c r="DF57" s="243">
        <f>DF54</f>
        <v>175</v>
      </c>
      <c r="DG57" s="107">
        <f>BM14</f>
        <v>0</v>
      </c>
      <c r="DH57" s="236">
        <f>ROUND(IF($BZ$2=1,P14,IF($BZ$2=2,P14*3.412141633,)),0)</f>
        <v>3733</v>
      </c>
      <c r="DI57" s="237">
        <f>IF($BZ$2=1,ROUND(Q14,0),IF($BZ$2=2,ROUND(Q14/272.7654,1),))</f>
        <v>321</v>
      </c>
      <c r="DJ57" s="232">
        <f>IF($BZ$2=1,R14,IF($BZ$2=2,R14*0.3346,))</f>
        <v>0.65708218549127662</v>
      </c>
      <c r="DK57" s="257" t="str">
        <f>IF(BY14=1,ROUND(IF($BZ$2=1,AS14,IF($BZ$2=2,AS14*3.412141633,)),0),"")</f>
        <v/>
      </c>
      <c r="DL57" s="258" t="str">
        <f>IF(BY14=1,IF($BZ$2=1,ROUND(AV14,0),IF($BZ$2=2,ROUND(AV14/272.7654,1),)),"")</f>
        <v/>
      </c>
      <c r="DM57" s="232" t="str">
        <f>IF(BY14=1,IF($BZ$2=1,AY14,IF($BZ$2=2,AY14*0.3346,)),"")</f>
        <v/>
      </c>
      <c r="DN57" s="241">
        <f>L14</f>
        <v>21</v>
      </c>
      <c r="DO57" s="233">
        <f t="shared" ref="DO57" si="55">DN57+8</f>
        <v>29</v>
      </c>
      <c r="DP57" s="253">
        <f>BC14</f>
        <v>0</v>
      </c>
      <c r="DQ57" s="233">
        <f t="shared" ref="DQ57" si="56">DQ54</f>
        <v>0</v>
      </c>
    </row>
    <row r="58" spans="1:121" x14ac:dyDescent="0.25">
      <c r="A58" t="s">
        <v>402</v>
      </c>
      <c r="B58">
        <v>2</v>
      </c>
      <c r="C58" t="s">
        <v>372</v>
      </c>
      <c r="D58">
        <v>335</v>
      </c>
      <c r="E58">
        <v>2188.0092071816284</v>
      </c>
      <c r="F58">
        <v>0.95</v>
      </c>
      <c r="G58">
        <v>1.1000000000000001</v>
      </c>
      <c r="H58">
        <v>30</v>
      </c>
      <c r="I58">
        <v>6.7</v>
      </c>
      <c r="J58" t="s">
        <v>367</v>
      </c>
      <c r="K58">
        <v>80</v>
      </c>
      <c r="L58">
        <v>16</v>
      </c>
      <c r="M58" t="s">
        <v>396</v>
      </c>
      <c r="N58">
        <f t="shared" si="32"/>
        <v>2.69</v>
      </c>
      <c r="O58">
        <f t="shared" si="33"/>
        <v>1.6</v>
      </c>
      <c r="P58" s="7"/>
      <c r="Q58" s="120"/>
      <c r="AC58" s="211"/>
      <c r="AD58" s="211"/>
      <c r="AE58" s="211"/>
      <c r="AF58" s="211"/>
      <c r="AK58" s="115"/>
      <c r="AL58" s="7"/>
      <c r="AM58" s="7"/>
      <c r="AW58" s="211"/>
      <c r="AX58" s="211"/>
      <c r="AY58" s="211"/>
      <c r="AZ58" s="119"/>
      <c r="BA58" s="121"/>
      <c r="BB58" s="121"/>
      <c r="BC58" s="121"/>
      <c r="BE58" s="7"/>
      <c r="BG58" s="122"/>
      <c r="DE58" s="74"/>
      <c r="DF58" s="248">
        <v>195</v>
      </c>
      <c r="DG58" s="102">
        <f>BJ15</f>
        <v>0</v>
      </c>
      <c r="DH58" s="236">
        <f>ROUND(IF($BZ$2=1,P15,IF($BZ$2=2,P15*3.412141633,)),0)</f>
        <v>4469</v>
      </c>
      <c r="DI58" s="237">
        <f>IF($BZ$2=1,ROUND(Q15,0),IF($BZ$2=2,ROUND(Q15/272.7654,1),))</f>
        <v>384</v>
      </c>
      <c r="DJ58" s="232">
        <f>IF($BZ$2=1,R15,IF($BZ$2=2,R15*0.3346,))</f>
        <v>0.96946745562130165</v>
      </c>
      <c r="DK58" s="250"/>
      <c r="DL58" s="238"/>
      <c r="DM58" s="251"/>
      <c r="DN58" s="239">
        <v>0</v>
      </c>
      <c r="DO58" s="240">
        <v>0</v>
      </c>
      <c r="DP58" s="249">
        <v>0</v>
      </c>
      <c r="DQ58" s="242">
        <f>IF($BZ$2=1,AZ15,IF($BZ$2=2,AZ15/4.54609,))</f>
        <v>0</v>
      </c>
    </row>
    <row r="59" spans="1:121" x14ac:dyDescent="0.25">
      <c r="A59" t="s">
        <v>403</v>
      </c>
      <c r="B59">
        <v>3</v>
      </c>
      <c r="C59" t="s">
        <v>281</v>
      </c>
      <c r="D59">
        <v>450</v>
      </c>
      <c r="E59">
        <v>2935.7</v>
      </c>
      <c r="F59">
        <v>0.95</v>
      </c>
      <c r="G59">
        <v>1.1000000000000001</v>
      </c>
      <c r="H59">
        <v>42.4</v>
      </c>
      <c r="I59">
        <v>9</v>
      </c>
      <c r="J59" t="s">
        <v>367</v>
      </c>
      <c r="K59">
        <v>80</v>
      </c>
      <c r="L59">
        <v>16</v>
      </c>
      <c r="M59" t="s">
        <v>396</v>
      </c>
      <c r="N59">
        <f t="shared" si="32"/>
        <v>2.69</v>
      </c>
      <c r="O59">
        <f t="shared" si="33"/>
        <v>1.6</v>
      </c>
      <c r="P59" s="7"/>
      <c r="Q59" s="120"/>
      <c r="AC59" s="211"/>
      <c r="AD59" s="211"/>
      <c r="AE59" s="211"/>
      <c r="AF59" s="211"/>
      <c r="AK59" s="115"/>
      <c r="AL59" s="7"/>
      <c r="AM59" s="7"/>
      <c r="AW59" s="211"/>
      <c r="AX59" s="211"/>
      <c r="AY59" s="211"/>
      <c r="AZ59" s="119"/>
      <c r="BA59" s="121"/>
      <c r="BB59" s="121"/>
      <c r="BC59" s="121"/>
      <c r="BE59" s="7"/>
      <c r="BG59" s="122"/>
      <c r="DE59" s="74"/>
      <c r="DF59" s="98">
        <f>DF58</f>
        <v>195</v>
      </c>
      <c r="DG59" s="106">
        <f>BK15</f>
        <v>0</v>
      </c>
      <c r="DH59" s="99">
        <f>ROUND(IF($BZ$2=1,P15,IF($BZ$2=2,P15*3.412141633,)),0)</f>
        <v>4469</v>
      </c>
      <c r="DI59" s="157">
        <f>IF($BZ$2=1,ROUND(Q15,0),IF($BZ$2=2,ROUND(Q15/272.7654,1),))</f>
        <v>384</v>
      </c>
      <c r="DJ59" s="231">
        <f>IF($BZ$2=1,R15,IF($BZ$2=2,R15*0.3346,))</f>
        <v>0.96946745562130165</v>
      </c>
      <c r="DK59" s="256" t="str">
        <f>IF(BY15=1,ROUND(IF($BZ$2=1,AQ15,IF($BZ$2=2,AQ15*3.412141633,)),0),"")</f>
        <v/>
      </c>
      <c r="DL59" s="110" t="str">
        <f>IF(BY15=1,IF($BZ$2=1,ROUND(AT15,0),IF($BZ$2=2,ROUND(AT15/272.7654,1),)),"")</f>
        <v/>
      </c>
      <c r="DM59" s="152" t="str">
        <f>IF(BY15=1,IF($BZ$2=1,AW15,IF($BZ$2=2,AW15*0.3346,)),"")</f>
        <v/>
      </c>
      <c r="DN59" s="100" t="str">
        <f>J15</f>
        <v>090</v>
      </c>
      <c r="DO59" s="101">
        <f t="shared" ref="DO59" si="57">DN59+8</f>
        <v>98</v>
      </c>
      <c r="DP59" s="102">
        <f>BA15</f>
        <v>0</v>
      </c>
      <c r="DQ59" s="105">
        <f t="shared" ref="DQ59" si="58">DQ58</f>
        <v>0</v>
      </c>
    </row>
    <row r="60" spans="1:121" x14ac:dyDescent="0.25">
      <c r="A60" t="s">
        <v>404</v>
      </c>
      <c r="B60">
        <v>0</v>
      </c>
      <c r="C60" t="s">
        <v>278</v>
      </c>
      <c r="D60">
        <v>0</v>
      </c>
      <c r="E60">
        <v>1352.8000000000002</v>
      </c>
      <c r="G60">
        <v>1.5</v>
      </c>
      <c r="J60" t="s">
        <v>367</v>
      </c>
      <c r="K60">
        <v>80</v>
      </c>
      <c r="L60">
        <v>21</v>
      </c>
      <c r="M60" t="s">
        <v>396</v>
      </c>
      <c r="N60">
        <f t="shared" si="32"/>
        <v>4.2300000000000004</v>
      </c>
      <c r="O60">
        <f t="shared" si="33"/>
        <v>2.1</v>
      </c>
      <c r="P60" s="7"/>
      <c r="Q60" s="120"/>
      <c r="AC60" s="211"/>
      <c r="AD60" s="211"/>
      <c r="AE60" s="211"/>
      <c r="AF60" s="211"/>
      <c r="AK60" s="115"/>
      <c r="AL60" s="7"/>
      <c r="AM60" s="7"/>
      <c r="AW60" s="211"/>
      <c r="AX60" s="211"/>
      <c r="AY60" s="211"/>
      <c r="AZ60" s="119"/>
      <c r="BA60" s="121"/>
      <c r="BB60" s="121"/>
      <c r="BC60" s="121"/>
      <c r="BE60" s="7"/>
      <c r="BG60" s="122"/>
      <c r="CN60" s="134" t="s">
        <v>123</v>
      </c>
      <c r="CO60" s="135" t="s">
        <v>108</v>
      </c>
      <c r="CP60" s="135" t="s">
        <v>109</v>
      </c>
      <c r="CQ60" s="135" t="s">
        <v>110</v>
      </c>
      <c r="CR60" s="135" t="s">
        <v>111</v>
      </c>
      <c r="CS60" s="135" t="s">
        <v>112</v>
      </c>
      <c r="CT60" s="136" t="s">
        <v>113</v>
      </c>
      <c r="CU60" s="146" t="s">
        <v>124</v>
      </c>
      <c r="DE60" s="74"/>
      <c r="DF60" s="98">
        <f>DF58</f>
        <v>195</v>
      </c>
      <c r="DG60" s="106">
        <f>BL15</f>
        <v>0</v>
      </c>
      <c r="DH60" s="99">
        <f>ROUND(IF($BZ$2=1,P15,IF($BZ$2=2,P15*3.412141633,)),0)</f>
        <v>4469</v>
      </c>
      <c r="DI60" s="157">
        <f>IF($BZ$2=1,ROUND(Q15,0),IF($BZ$2=2,ROUND(Q15/272.7654,1),))</f>
        <v>384</v>
      </c>
      <c r="DJ60" s="231">
        <f>IF($BZ$2=1,R15,IF($BZ$2=2,R15*0.3346,))</f>
        <v>0.96946745562130165</v>
      </c>
      <c r="DK60" s="256" t="str">
        <f>IF(BY15=1,ROUND(IF($BZ$2=1,AR15,IF($BZ$2=2,AR15*3.412141633,)),0),"")</f>
        <v/>
      </c>
      <c r="DL60" s="110" t="str">
        <f>IF(BY15=1,IF($BZ$2=1,ROUND(AU15,0),IF($BZ$2=2,ROUND(AU15/272.7654,1),)),"")</f>
        <v/>
      </c>
      <c r="DM60" s="152" t="str">
        <f>IF(BY15=1,IF($BZ$2=1,AX15,IF($BZ$2=2,AX15*0.3346,)),"")</f>
        <v/>
      </c>
      <c r="DN60" s="100">
        <f>K15</f>
        <v>200</v>
      </c>
      <c r="DO60" s="101">
        <f>DN60+8</f>
        <v>208</v>
      </c>
      <c r="DP60" s="102">
        <f>BB15</f>
        <v>0</v>
      </c>
      <c r="DQ60" s="105">
        <f t="shared" ref="DQ60" si="59">DQ58</f>
        <v>0</v>
      </c>
    </row>
    <row r="61" spans="1:121" x14ac:dyDescent="0.25">
      <c r="A61" t="s">
        <v>405</v>
      </c>
      <c r="B61">
        <v>1</v>
      </c>
      <c r="C61" t="s">
        <v>370</v>
      </c>
      <c r="D61">
        <v>340.86222571220884</v>
      </c>
      <c r="E61">
        <v>2627.7848955664344</v>
      </c>
      <c r="F61">
        <v>0.85</v>
      </c>
      <c r="G61">
        <v>1.05</v>
      </c>
      <c r="H61">
        <v>26</v>
      </c>
      <c r="I61">
        <v>6</v>
      </c>
      <c r="J61" t="s">
        <v>367</v>
      </c>
      <c r="K61">
        <v>80</v>
      </c>
      <c r="L61">
        <v>21</v>
      </c>
      <c r="M61" t="s">
        <v>396</v>
      </c>
      <c r="N61">
        <f t="shared" si="32"/>
        <v>4.2300000000000004</v>
      </c>
      <c r="O61">
        <f t="shared" si="33"/>
        <v>2.1</v>
      </c>
      <c r="P61" s="7"/>
      <c r="Q61" s="120"/>
      <c r="AC61" s="211"/>
      <c r="AD61" s="211"/>
      <c r="AE61" s="211"/>
      <c r="AF61" s="211"/>
      <c r="AK61" s="115"/>
      <c r="AL61" s="7"/>
      <c r="AM61" s="7"/>
      <c r="AW61" s="211"/>
      <c r="AX61" s="211"/>
      <c r="AY61" s="211"/>
      <c r="AZ61" s="119"/>
      <c r="BA61" s="121"/>
      <c r="BB61" s="121"/>
      <c r="BC61" s="121"/>
      <c r="BE61" s="7"/>
      <c r="BG61" s="122"/>
      <c r="CN61" s="130">
        <v>1</v>
      </c>
      <c r="CO61" s="141">
        <v>0.9</v>
      </c>
      <c r="CP61" s="142">
        <v>0.68</v>
      </c>
      <c r="CQ61" s="142">
        <v>0.8</v>
      </c>
      <c r="CR61" s="142">
        <v>0.68</v>
      </c>
      <c r="CS61" s="142">
        <v>0.8</v>
      </c>
      <c r="CT61" s="143">
        <v>0.8</v>
      </c>
      <c r="CU61" s="147" t="e">
        <f>IF(#REF!/#REF!&gt;data!CN$61,0,IF(#REF!/#REF!=data!CN$61,data!CO$61,IF(#REF!/#REF!&gt;data!CN$62,data!CO$62,IF(#REF!/#REF!&gt;data!CN$63,data!CO$63,IF(#REF!/#REF!&gt;data!CN$64,data!CO$64,IF(#REF!/#REF!&gt;data!CN$65,data!CO$65,IF(#REF!/#REF!&gt;data!CN$66,data!CO$66,IF(#REF!/#REF!=data!CN$66,1,))))))))</f>
        <v>#REF!</v>
      </c>
      <c r="CV61" s="1" t="s">
        <v>108</v>
      </c>
      <c r="DE61" s="74"/>
      <c r="DF61" s="243">
        <f>DF58</f>
        <v>195</v>
      </c>
      <c r="DG61" s="107">
        <f>BM15</f>
        <v>0</v>
      </c>
      <c r="DH61" s="236">
        <f>ROUND(IF($BZ$2=1,P15,IF($BZ$2=2,P15*3.412141633,)),0)</f>
        <v>4469</v>
      </c>
      <c r="DI61" s="237">
        <f>IF($BZ$2=1,ROUND(Q15,0),IF($BZ$2=2,ROUND(Q15/272.7654,1),))</f>
        <v>384</v>
      </c>
      <c r="DJ61" s="232">
        <f>IF($BZ$2=1,R15,IF($BZ$2=2,R15*0.3346,))</f>
        <v>0.96946745562130165</v>
      </c>
      <c r="DK61" s="257" t="str">
        <f>IF(BY15=1,ROUND(IF($BZ$2=1,AS15,IF($BZ$2=2,AS15*3.412141633,)),0),"")</f>
        <v/>
      </c>
      <c r="DL61" s="258" t="str">
        <f>IF(BY15=1,IF($BZ$2=1,ROUND(AV15,0),IF($BZ$2=2,ROUND(AV15/272.7654,1),)),"")</f>
        <v/>
      </c>
      <c r="DM61" s="232" t="str">
        <f>IF(BY15=1,IF($BZ$2=1,AY15,IF($BZ$2=2,AY15*0.3346,)),"")</f>
        <v/>
      </c>
      <c r="DN61" s="241">
        <f>L15</f>
        <v>21</v>
      </c>
      <c r="DO61" s="233">
        <f t="shared" ref="DO61" si="60">DN61+8</f>
        <v>29</v>
      </c>
      <c r="DP61" s="253">
        <f>BC15</f>
        <v>0</v>
      </c>
      <c r="DQ61" s="233">
        <f t="shared" ref="DQ61" si="61">DQ58</f>
        <v>0</v>
      </c>
    </row>
    <row r="62" spans="1:121" x14ac:dyDescent="0.25">
      <c r="A62" t="s">
        <v>406</v>
      </c>
      <c r="B62">
        <v>2</v>
      </c>
      <c r="C62" t="s">
        <v>372</v>
      </c>
      <c r="D62">
        <v>365.51537125251701</v>
      </c>
      <c r="E62">
        <v>2817.8416357747774</v>
      </c>
      <c r="F62">
        <v>0.85</v>
      </c>
      <c r="G62">
        <v>1.05</v>
      </c>
      <c r="H62">
        <v>30</v>
      </c>
      <c r="I62">
        <v>6.7</v>
      </c>
      <c r="J62" t="s">
        <v>367</v>
      </c>
      <c r="K62">
        <v>80</v>
      </c>
      <c r="L62">
        <v>21</v>
      </c>
      <c r="M62" t="s">
        <v>396</v>
      </c>
      <c r="N62">
        <f t="shared" si="32"/>
        <v>4.2300000000000004</v>
      </c>
      <c r="O62">
        <f t="shared" si="33"/>
        <v>2.1</v>
      </c>
      <c r="P62" s="7"/>
      <c r="Q62" s="120"/>
      <c r="AC62" s="211"/>
      <c r="AD62" s="211"/>
      <c r="AE62" s="211"/>
      <c r="AF62" s="211"/>
      <c r="AK62" s="115"/>
      <c r="AL62" s="7"/>
      <c r="AM62" s="7"/>
      <c r="AW62" s="211"/>
      <c r="AX62" s="211"/>
      <c r="AY62" s="211"/>
      <c r="AZ62" s="119"/>
      <c r="BA62" s="121"/>
      <c r="BB62" s="121"/>
      <c r="BC62" s="121"/>
      <c r="BE62" s="7"/>
      <c r="BG62" s="122"/>
      <c r="CN62" s="130">
        <v>0.8</v>
      </c>
      <c r="CO62" s="144">
        <f>CO$66-((CO$66-CO$61)*$CN62)</f>
        <v>0.92</v>
      </c>
      <c r="CP62" s="137">
        <f t="shared" ref="CP62:CT62" si="62">CP$66-((CP$66-CP$61)*$CN62)</f>
        <v>0.74399999999999999</v>
      </c>
      <c r="CQ62" s="137">
        <f t="shared" si="62"/>
        <v>0.84000000000000008</v>
      </c>
      <c r="CR62" s="137">
        <f t="shared" si="62"/>
        <v>0.74399999999999999</v>
      </c>
      <c r="CS62" s="137">
        <f t="shared" si="62"/>
        <v>0.84000000000000008</v>
      </c>
      <c r="CT62" s="138">
        <f t="shared" si="62"/>
        <v>0.84000000000000008</v>
      </c>
      <c r="CU62" s="147" t="e">
        <f>IF(#REF!/#REF!&gt;data!CN$61,0,IF(#REF!/#REF!=data!CN$61,data!CP$61,IF(#REF!/#REF!&gt;data!CN$62,data!CP$62,IF(#REF!/#REF!&gt;data!CN$63,data!CP$63,IF(#REF!/#REF!&gt;data!CN$64,data!CP$64,IF(#REF!/#REF!&gt;data!CN$65,data!CP$65,IF(#REF!/#REF!&gt;data!CN$66,data!CP$66,IF(#REF!/#REF!=data!CN$66,1,))))))))</f>
        <v>#REF!</v>
      </c>
      <c r="CV62" s="1" t="s">
        <v>109</v>
      </c>
      <c r="DE62" s="74"/>
      <c r="DF62" s="248">
        <v>215</v>
      </c>
      <c r="DG62" s="102">
        <f>BJ16</f>
        <v>0</v>
      </c>
      <c r="DH62" s="236">
        <f>ROUND(IF($BZ$2=1,P16,IF($BZ$2=2,P16*3.412141633,)),0)</f>
        <v>4905</v>
      </c>
      <c r="DI62" s="237">
        <f>IF($BZ$2=1,ROUND(Q16,0),IF($BZ$2=2,ROUND(Q16/272.7654,1),))</f>
        <v>422</v>
      </c>
      <c r="DJ62" s="232">
        <f>IF($BZ$2=1,R16,IF($BZ$2=2,R16*0.3346,))</f>
        <v>1.2014437510541405</v>
      </c>
      <c r="DK62" s="250"/>
      <c r="DL62" s="238"/>
      <c r="DM62" s="251"/>
      <c r="DN62" s="239">
        <v>0</v>
      </c>
      <c r="DO62" s="240">
        <v>0</v>
      </c>
      <c r="DP62" s="249">
        <v>0</v>
      </c>
      <c r="DQ62" s="242">
        <f>IF($BZ$2=1,AZ16,IF($BZ$2=2,AZ16/4.54609,))</f>
        <v>0</v>
      </c>
    </row>
    <row r="63" spans="1:121" x14ac:dyDescent="0.25">
      <c r="A63" t="s">
        <v>407</v>
      </c>
      <c r="B63">
        <v>3</v>
      </c>
      <c r="C63" t="s">
        <v>281</v>
      </c>
      <c r="D63">
        <v>490.42</v>
      </c>
      <c r="E63">
        <v>3780.76</v>
      </c>
      <c r="F63">
        <v>0.85</v>
      </c>
      <c r="G63">
        <v>1.05</v>
      </c>
      <c r="H63">
        <v>42.4</v>
      </c>
      <c r="I63">
        <v>9</v>
      </c>
      <c r="J63" t="s">
        <v>367</v>
      </c>
      <c r="K63">
        <v>80</v>
      </c>
      <c r="L63">
        <v>21</v>
      </c>
      <c r="M63" t="s">
        <v>396</v>
      </c>
      <c r="N63">
        <f t="shared" si="32"/>
        <v>4.2300000000000004</v>
      </c>
      <c r="O63">
        <f t="shared" si="33"/>
        <v>2.1</v>
      </c>
      <c r="P63" s="7"/>
      <c r="Q63" s="120"/>
      <c r="AC63" s="211"/>
      <c r="AD63" s="211"/>
      <c r="AE63" s="211"/>
      <c r="AF63" s="211"/>
      <c r="AK63" s="115"/>
      <c r="AL63" s="7"/>
      <c r="AM63" s="7"/>
      <c r="AW63" s="211"/>
      <c r="AX63" s="211"/>
      <c r="AY63" s="211"/>
      <c r="AZ63" s="119"/>
      <c r="BA63" s="121"/>
      <c r="BB63" s="121"/>
      <c r="BC63" s="121"/>
      <c r="BE63" s="7"/>
      <c r="BG63" s="122"/>
      <c r="CN63" s="130">
        <v>0.6</v>
      </c>
      <c r="CO63" s="144">
        <f t="shared" ref="CO63:CT65" si="63">CO$66-((CO$66-CO$61)*$CN63)</f>
        <v>0.94000000000000006</v>
      </c>
      <c r="CP63" s="137">
        <f t="shared" si="63"/>
        <v>0.80800000000000005</v>
      </c>
      <c r="CQ63" s="137">
        <f t="shared" si="63"/>
        <v>0.88</v>
      </c>
      <c r="CR63" s="137">
        <f t="shared" si="63"/>
        <v>0.80800000000000005</v>
      </c>
      <c r="CS63" s="137">
        <f t="shared" si="63"/>
        <v>0.88</v>
      </c>
      <c r="CT63" s="138">
        <f t="shared" si="63"/>
        <v>0.88</v>
      </c>
      <c r="CU63" s="147" t="e">
        <f>IF(#REF!/#REF!&gt;data!CN$61,0,IF(#REF!/#REF!=data!CN$61,data!CQ$61,IF(#REF!/#REF!&gt;data!CN$62,data!CQ$62,IF(#REF!/#REF!&gt;data!CN$63,data!CQ$63,IF(#REF!/#REF!&gt;data!CN$64,data!CQ$64,IF(#REF!/#REF!&gt;data!CN$65,data!CQ$65,IF(#REF!/#REF!&gt;data!CN$66,data!CQ$66,IF(#REF!/#REF!=data!CN$66,1,))))))))</f>
        <v>#REF!</v>
      </c>
      <c r="CV63" s="1" t="s">
        <v>110</v>
      </c>
      <c r="DE63" s="74"/>
      <c r="DF63" s="98">
        <f>DF62</f>
        <v>215</v>
      </c>
      <c r="DG63" s="106">
        <f>BK16</f>
        <v>0</v>
      </c>
      <c r="DH63" s="99">
        <f>ROUND(IF($BZ$2=1,P16,IF($BZ$2=2,P16*3.412141633,)),0)</f>
        <v>4905</v>
      </c>
      <c r="DI63" s="157">
        <f>IF($BZ$2=1,ROUND(Q16,0),IF($BZ$2=2,ROUND(Q16/272.7654,1),))</f>
        <v>422</v>
      </c>
      <c r="DJ63" s="231">
        <f>IF($BZ$2=1,R16,IF($BZ$2=2,R16*0.3346,))</f>
        <v>1.2014437510541405</v>
      </c>
      <c r="DK63" s="256" t="str">
        <f>IF(BY16=1,ROUND(IF($BZ$2=1,AQ16,IF($BZ$2=2,AQ16*3.412141633,)),0),"")</f>
        <v/>
      </c>
      <c r="DL63" s="110" t="str">
        <f>IF(BY16=1,IF($BZ$2=1,ROUND(AT16,0),IF($BZ$2=2,ROUND(AT16/272.7654,1),)),"")</f>
        <v/>
      </c>
      <c r="DM63" s="152" t="str">
        <f>IF(BY16=1,IF($BZ$2=1,AW16,IF($BZ$2=2,AW16*0.3346,)),"")</f>
        <v/>
      </c>
      <c r="DN63" s="100" t="str">
        <f>J16</f>
        <v>090</v>
      </c>
      <c r="DO63" s="101">
        <f t="shared" ref="DO63" si="64">DN63+8</f>
        <v>98</v>
      </c>
      <c r="DP63" s="102">
        <f>BA16</f>
        <v>0</v>
      </c>
      <c r="DQ63" s="105">
        <f t="shared" ref="DQ63" si="65">DQ62</f>
        <v>0</v>
      </c>
    </row>
    <row r="64" spans="1:121" x14ac:dyDescent="0.25">
      <c r="A64" t="s">
        <v>408</v>
      </c>
      <c r="B64">
        <v>0</v>
      </c>
      <c r="C64" t="s">
        <v>278</v>
      </c>
      <c r="D64">
        <v>0</v>
      </c>
      <c r="E64">
        <v>731.68000000000006</v>
      </c>
      <c r="G64">
        <v>1.5</v>
      </c>
      <c r="J64" t="s">
        <v>367</v>
      </c>
      <c r="K64">
        <v>90</v>
      </c>
      <c r="L64">
        <v>11</v>
      </c>
      <c r="M64" t="s">
        <v>409</v>
      </c>
      <c r="N64">
        <f t="shared" si="32"/>
        <v>3.54</v>
      </c>
      <c r="O64">
        <f t="shared" si="33"/>
        <v>1.2</v>
      </c>
      <c r="P64" s="7"/>
      <c r="Q64" s="120"/>
      <c r="AC64" s="211"/>
      <c r="AD64" s="211"/>
      <c r="AE64" s="211"/>
      <c r="AF64" s="211"/>
      <c r="AK64" s="115"/>
      <c r="AL64" s="7"/>
      <c r="AM64" s="7"/>
      <c r="AW64" s="211"/>
      <c r="AX64" s="211"/>
      <c r="AY64" s="211"/>
      <c r="AZ64" s="119"/>
      <c r="BA64" s="121"/>
      <c r="BB64" s="121"/>
      <c r="BC64" s="121"/>
      <c r="BE64" s="7"/>
      <c r="BG64" s="122"/>
      <c r="CN64" s="130">
        <v>0.4</v>
      </c>
      <c r="CO64" s="144">
        <f t="shared" si="63"/>
        <v>0.96</v>
      </c>
      <c r="CP64" s="137">
        <f t="shared" si="63"/>
        <v>0.872</v>
      </c>
      <c r="CQ64" s="137">
        <f t="shared" si="63"/>
        <v>0.92</v>
      </c>
      <c r="CR64" s="137">
        <f t="shared" si="63"/>
        <v>0.872</v>
      </c>
      <c r="CS64" s="137">
        <f t="shared" si="63"/>
        <v>0.92</v>
      </c>
      <c r="CT64" s="138">
        <f t="shared" si="63"/>
        <v>0.92</v>
      </c>
      <c r="CU64" s="147" t="e">
        <f>IF(#REF!/#REF!&gt;data!CN$61,0,IF(#REF!/#REF!=data!CN$61,data!CR$61,IF(#REF!/#REF!&gt;data!CN$62,data!CR$62,IF(#REF!/#REF!&gt;data!CN$63,data!CR$63,IF(#REF!/#REF!&gt;data!CN$64,data!CR$64,IF(#REF!/#REF!&gt;data!CN$65,data!CR$65,IF(#REF!/#REF!&gt;data!CN$66,data!CR$66,IF(#REF!/#REF!=data!CN$66,1,))))))))</f>
        <v>#REF!</v>
      </c>
      <c r="CV64" s="1" t="s">
        <v>111</v>
      </c>
      <c r="DE64" s="74"/>
      <c r="DF64" s="98">
        <f>DF62</f>
        <v>215</v>
      </c>
      <c r="DG64" s="106">
        <f>BL16</f>
        <v>0</v>
      </c>
      <c r="DH64" s="99">
        <f>ROUND(IF($BZ$2=1,P16,IF($BZ$2=2,P16*3.412141633,)),0)</f>
        <v>4905</v>
      </c>
      <c r="DI64" s="157">
        <f>IF($BZ$2=1,ROUND(Q16,0),IF($BZ$2=2,ROUND(Q16/272.7654,1),))</f>
        <v>422</v>
      </c>
      <c r="DJ64" s="231">
        <f>IF($BZ$2=1,R16,IF($BZ$2=2,R16*0.3346,))</f>
        <v>1.2014437510541405</v>
      </c>
      <c r="DK64" s="256" t="str">
        <f>IF(BY16=1,ROUND(IF($BZ$2=1,AR16,IF($BZ$2=2,AR16*3.412141633,)),0),"")</f>
        <v/>
      </c>
      <c r="DL64" s="110" t="str">
        <f>IF(BY16=1,IF($BZ$2=1,ROUND(AU16,0),IF($BZ$2=2,ROUND(AU16/272.7654,1),)),"")</f>
        <v/>
      </c>
      <c r="DM64" s="152" t="str">
        <f>IF(BY16=1,IF($BZ$2=1,AX16,IF($BZ$2=2,AX16*0.3346,)),"")</f>
        <v/>
      </c>
      <c r="DN64" s="100">
        <f>K16</f>
        <v>220</v>
      </c>
      <c r="DO64" s="101">
        <f>DN64+8</f>
        <v>228</v>
      </c>
      <c r="DP64" s="102">
        <f>BB16</f>
        <v>0</v>
      </c>
      <c r="DQ64" s="105">
        <f t="shared" ref="DQ64" si="66">DQ62</f>
        <v>0</v>
      </c>
    </row>
    <row r="65" spans="1:121" x14ac:dyDescent="0.25">
      <c r="A65" t="s">
        <v>410</v>
      </c>
      <c r="B65">
        <v>1</v>
      </c>
      <c r="C65" t="s">
        <v>370</v>
      </c>
      <c r="D65">
        <v>317.16301910489852</v>
      </c>
      <c r="E65">
        <v>1893.6336235985709</v>
      </c>
      <c r="F65">
        <v>0.95</v>
      </c>
      <c r="G65">
        <v>1.1000000000000001</v>
      </c>
      <c r="H65">
        <v>26</v>
      </c>
      <c r="I65">
        <v>6.7</v>
      </c>
      <c r="J65" t="s">
        <v>367</v>
      </c>
      <c r="K65">
        <v>90</v>
      </c>
      <c r="L65">
        <v>11</v>
      </c>
      <c r="M65" t="s">
        <v>409</v>
      </c>
      <c r="N65">
        <f t="shared" si="32"/>
        <v>3.54</v>
      </c>
      <c r="O65">
        <f t="shared" si="33"/>
        <v>1.2</v>
      </c>
      <c r="P65" s="7"/>
      <c r="Q65" s="120"/>
      <c r="AC65" s="211"/>
      <c r="AD65" s="211"/>
      <c r="AE65" s="211"/>
      <c r="AF65" s="211"/>
      <c r="AK65" s="115"/>
      <c r="AL65" s="7"/>
      <c r="AM65" s="7"/>
      <c r="AW65" s="211"/>
      <c r="AX65" s="211"/>
      <c r="AY65" s="211"/>
      <c r="AZ65" s="119"/>
      <c r="BA65" s="121"/>
      <c r="BB65" s="121"/>
      <c r="BC65" s="121"/>
      <c r="BE65" s="7"/>
      <c r="BG65" s="122"/>
      <c r="CN65" s="130">
        <v>0.2</v>
      </c>
      <c r="CO65" s="144">
        <f t="shared" si="63"/>
        <v>0.98</v>
      </c>
      <c r="CP65" s="137">
        <f t="shared" si="63"/>
        <v>0.93600000000000005</v>
      </c>
      <c r="CQ65" s="137">
        <f t="shared" si="63"/>
        <v>0.96</v>
      </c>
      <c r="CR65" s="137">
        <f t="shared" si="63"/>
        <v>0.93600000000000005</v>
      </c>
      <c r="CS65" s="137">
        <f t="shared" si="63"/>
        <v>0.96</v>
      </c>
      <c r="CT65" s="138">
        <f t="shared" si="63"/>
        <v>0.96</v>
      </c>
      <c r="CU65" s="147" t="e">
        <f>IF(#REF!/#REF!&gt;data!CN$61,0,IF(#REF!/#REF!=data!CN$61,data!CS$61,IF(#REF!/#REF!&gt;data!CN$62,data!CS$62,IF(#REF!/#REF!&gt;data!CN$63,data!CS$63,IF(#REF!/#REF!&gt;data!CN$64,data!CS$64,IF(#REF!/#REF!&gt;data!CN$65,data!CS$65,IF(#REF!/#REF!&gt;data!CN$66,data!CS$66,IF(#REF!/#REF!=data!CN$66,1,))))))))</f>
        <v>#REF!</v>
      </c>
      <c r="CV65" s="1" t="s">
        <v>112</v>
      </c>
      <c r="DE65" s="74"/>
      <c r="DF65" s="243">
        <f>DF62</f>
        <v>215</v>
      </c>
      <c r="DG65" s="107">
        <f>BM16</f>
        <v>0</v>
      </c>
      <c r="DH65" s="236">
        <f>ROUND(IF($BZ$2=1,P16,IF($BZ$2=2,P16*3.412141633,)),0)</f>
        <v>4905</v>
      </c>
      <c r="DI65" s="237">
        <f>IF($BZ$2=1,ROUND(Q16,0),IF($BZ$2=2,ROUND(Q16/272.7654,1),))</f>
        <v>422</v>
      </c>
      <c r="DJ65" s="232">
        <f>IF($BZ$2=1,R16,IF($BZ$2=2,R16*0.3346,))</f>
        <v>1.2014437510541405</v>
      </c>
      <c r="DK65" s="257" t="str">
        <f>IF(BY16=1,ROUND(IF($BZ$2=1,AS16,IF($BZ$2=2,AS16*3.412141633,)),0),"")</f>
        <v/>
      </c>
      <c r="DL65" s="258" t="str">
        <f>IF(BY16=1,IF($BZ$2=1,ROUND(AV16,0),IF($BZ$2=2,ROUND(AV16/272.7654,1),)),"")</f>
        <v/>
      </c>
      <c r="DM65" s="232" t="str">
        <f>IF(BY16=1,IF($BZ$2=1,AY16,IF($BZ$2=2,AY16*0.3346,)),"")</f>
        <v/>
      </c>
      <c r="DN65" s="241">
        <f>L16</f>
        <v>21</v>
      </c>
      <c r="DO65" s="233">
        <f t="shared" ref="DO65" si="67">DN65+8</f>
        <v>29</v>
      </c>
      <c r="DP65" s="253">
        <f>BC16</f>
        <v>0</v>
      </c>
      <c r="DQ65" s="233">
        <f t="shared" ref="DQ65" si="68">DQ62</f>
        <v>0</v>
      </c>
    </row>
    <row r="66" spans="1:121" x14ac:dyDescent="0.25">
      <c r="A66" t="s">
        <v>411</v>
      </c>
      <c r="B66">
        <v>2</v>
      </c>
      <c r="C66" t="s">
        <v>372</v>
      </c>
      <c r="D66">
        <v>341.17767156378318</v>
      </c>
      <c r="E66">
        <v>2037.0140009310799</v>
      </c>
      <c r="F66">
        <v>0.95</v>
      </c>
      <c r="G66">
        <v>1.1000000000000001</v>
      </c>
      <c r="H66">
        <v>30</v>
      </c>
      <c r="I66">
        <v>7.4</v>
      </c>
      <c r="J66" t="s">
        <v>367</v>
      </c>
      <c r="K66">
        <v>90</v>
      </c>
      <c r="L66">
        <v>11</v>
      </c>
      <c r="M66" t="s">
        <v>409</v>
      </c>
      <c r="N66">
        <f t="shared" si="32"/>
        <v>3.54</v>
      </c>
      <c r="O66">
        <f t="shared" si="33"/>
        <v>1.2</v>
      </c>
      <c r="P66" s="7"/>
      <c r="Q66" s="120"/>
      <c r="AC66" s="211"/>
      <c r="AD66" s="211"/>
      <c r="AE66" s="211"/>
      <c r="AF66" s="211"/>
      <c r="AK66" s="115"/>
      <c r="AL66" s="7"/>
      <c r="AM66" s="7"/>
      <c r="AW66" s="211"/>
      <c r="AX66" s="211"/>
      <c r="AY66" s="211"/>
      <c r="AZ66" s="119"/>
      <c r="BA66" s="121"/>
      <c r="BB66" s="121"/>
      <c r="BC66" s="121"/>
      <c r="BE66" s="7"/>
      <c r="BG66" s="122"/>
      <c r="CN66" s="131">
        <v>0</v>
      </c>
      <c r="CO66" s="145">
        <v>1</v>
      </c>
      <c r="CP66" s="139">
        <v>1</v>
      </c>
      <c r="CQ66" s="139">
        <v>1</v>
      </c>
      <c r="CR66" s="139">
        <v>1</v>
      </c>
      <c r="CS66" s="139">
        <v>1</v>
      </c>
      <c r="CT66" s="140">
        <v>1</v>
      </c>
      <c r="CU66" s="148" t="e">
        <f>IF(#REF!/#REF!&gt;data!CN$61,0,IF(#REF!/#REF!=data!CN$61,data!CT$61,IF(#REF!/#REF!&gt;data!CN$62,data!CT$62,IF(#REF!/#REF!&gt;data!CN$63,data!CT$63,IF(#REF!/#REF!&gt;data!CN$64,data!CT$64,IF(#REF!/#REF!&gt;data!CN$65,data!CT$65,IF(#REF!/#REF!&gt;data!CN$66,data!CT$66,IF(#REF!/#REF!=data!CN$66,1,))))))))</f>
        <v>#REF!</v>
      </c>
      <c r="CV66" s="1" t="s">
        <v>113</v>
      </c>
      <c r="DE66" s="74"/>
      <c r="DF66" s="248">
        <v>235</v>
      </c>
      <c r="DG66" s="102">
        <f>BJ17</f>
        <v>0</v>
      </c>
      <c r="DH66" s="236">
        <f>ROUND(IF($BZ$2=1,P17,IF($BZ$2=2,P17*3.412141633,)),0)</f>
        <v>5365</v>
      </c>
      <c r="DI66" s="237">
        <f>IF($BZ$2=1,ROUND(Q17,0),IF($BZ$2=2,ROUND(Q17/272.7654,1),))</f>
        <v>461</v>
      </c>
      <c r="DJ66" s="232">
        <f>IF($BZ$2=1,R17,IF($BZ$2=2,R17*0.3346,))</f>
        <v>1.4795288253353851</v>
      </c>
      <c r="DK66" s="250"/>
      <c r="DL66" s="238"/>
      <c r="DM66" s="251"/>
      <c r="DN66" s="239">
        <v>0</v>
      </c>
      <c r="DO66" s="240">
        <v>0</v>
      </c>
      <c r="DP66" s="249">
        <v>0</v>
      </c>
      <c r="DQ66" s="242">
        <f>IF($BZ$2=1,AZ17,IF($BZ$2=2,AZ17/4.54609,))</f>
        <v>0</v>
      </c>
    </row>
    <row r="67" spans="1:121" x14ac:dyDescent="0.25">
      <c r="A67" t="s">
        <v>412</v>
      </c>
      <c r="B67">
        <v>3</v>
      </c>
      <c r="C67" t="s">
        <v>281</v>
      </c>
      <c r="D67">
        <v>415.44</v>
      </c>
      <c r="E67">
        <v>2480.4</v>
      </c>
      <c r="F67">
        <v>0.95</v>
      </c>
      <c r="G67">
        <v>1.1000000000000001</v>
      </c>
      <c r="H67">
        <v>42.4</v>
      </c>
      <c r="I67">
        <v>10.3</v>
      </c>
      <c r="J67" t="s">
        <v>367</v>
      </c>
      <c r="K67">
        <v>90</v>
      </c>
      <c r="L67">
        <v>11</v>
      </c>
      <c r="M67" t="s">
        <v>409</v>
      </c>
      <c r="N67">
        <f t="shared" si="32"/>
        <v>3.54</v>
      </c>
      <c r="O67">
        <f t="shared" si="33"/>
        <v>1.2</v>
      </c>
      <c r="P67" s="7"/>
      <c r="Q67" s="120"/>
      <c r="AC67" s="211"/>
      <c r="AD67" s="211"/>
      <c r="AE67" s="211"/>
      <c r="AF67" s="211"/>
      <c r="AK67" s="115"/>
      <c r="AL67" s="7"/>
      <c r="AM67" s="7"/>
      <c r="AW67" s="211"/>
      <c r="AX67" s="211"/>
      <c r="AY67" s="211"/>
      <c r="AZ67" s="119"/>
      <c r="BA67" s="121"/>
      <c r="BB67" s="121"/>
      <c r="BC67" s="121"/>
      <c r="BE67" s="7"/>
      <c r="BG67" s="122"/>
      <c r="DE67" s="74"/>
      <c r="DF67" s="98">
        <f>DF66</f>
        <v>235</v>
      </c>
      <c r="DG67" s="106">
        <f>BK17</f>
        <v>0</v>
      </c>
      <c r="DH67" s="99">
        <f>ROUND(IF($BZ$2=1,P17,IF($BZ$2=2,P17*3.412141633,)),0)</f>
        <v>5365</v>
      </c>
      <c r="DI67" s="157">
        <f>IF($BZ$2=1,ROUND(Q17,0),IF($BZ$2=2,ROUND(Q17/272.7654,1),))</f>
        <v>461</v>
      </c>
      <c r="DJ67" s="231">
        <f>IF($BZ$2=1,R17,IF($BZ$2=2,R17*0.3346,))</f>
        <v>1.4795288253353851</v>
      </c>
      <c r="DK67" s="256" t="str">
        <f>IF(BY17=1,ROUND(IF($BZ$2=1,AQ17,IF($BZ$2=2,AQ17*3.412141633,)),0),"")</f>
        <v/>
      </c>
      <c r="DL67" s="110" t="str">
        <f>IF(BY17=1,IF($BZ$2=1,ROUND(AT17,0),IF($BZ$2=2,ROUND(AT17/272.7654,1),)),"")</f>
        <v/>
      </c>
      <c r="DM67" s="152" t="str">
        <f>IF(BY17=1,IF($BZ$2=1,AW17,IF($BZ$2=2,AW17*0.3346,)),"")</f>
        <v/>
      </c>
      <c r="DN67" s="100" t="str">
        <f>J17</f>
        <v>090</v>
      </c>
      <c r="DO67" s="101">
        <f t="shared" ref="DO67" si="69">DN67+8</f>
        <v>98</v>
      </c>
      <c r="DP67" s="102">
        <f>BA17</f>
        <v>0</v>
      </c>
      <c r="DQ67" s="105">
        <f t="shared" ref="DQ67" si="70">DQ66</f>
        <v>0</v>
      </c>
    </row>
    <row r="68" spans="1:121" x14ac:dyDescent="0.25">
      <c r="A68" t="s">
        <v>413</v>
      </c>
      <c r="B68">
        <v>0</v>
      </c>
      <c r="C68" t="s">
        <v>278</v>
      </c>
      <c r="D68">
        <v>0</v>
      </c>
      <c r="E68">
        <v>975.12000000000012</v>
      </c>
      <c r="G68">
        <v>1.5</v>
      </c>
      <c r="J68" t="s">
        <v>367</v>
      </c>
      <c r="K68">
        <v>90</v>
      </c>
      <c r="L68">
        <v>16</v>
      </c>
      <c r="M68" t="s">
        <v>409</v>
      </c>
      <c r="N68">
        <f t="shared" si="32"/>
        <v>2.67</v>
      </c>
      <c r="O68">
        <f t="shared" si="33"/>
        <v>1.8</v>
      </c>
      <c r="P68" s="7"/>
      <c r="Q68" s="120"/>
      <c r="AC68" s="211"/>
      <c r="AD68" s="211"/>
      <c r="AE68" s="211"/>
      <c r="AF68" s="211"/>
      <c r="AK68" s="115"/>
      <c r="AL68" s="7"/>
      <c r="AM68" s="7"/>
      <c r="AW68" s="211"/>
      <c r="AX68" s="211"/>
      <c r="AY68" s="211"/>
      <c r="AZ68" s="119"/>
      <c r="BA68" s="121"/>
      <c r="BB68" s="121"/>
      <c r="BC68" s="121"/>
      <c r="BE68" s="7"/>
      <c r="BG68" s="122"/>
      <c r="DE68" s="74"/>
      <c r="DF68" s="98">
        <f>DF66</f>
        <v>235</v>
      </c>
      <c r="DG68" s="106">
        <f>BL17</f>
        <v>0</v>
      </c>
      <c r="DH68" s="99">
        <f>ROUND(IF($BZ$2=1,P17,IF($BZ$2=2,P17*3.412141633,)),0)</f>
        <v>5365</v>
      </c>
      <c r="DI68" s="157">
        <f>IF($BZ$2=1,ROUND(Q17,0),IF($BZ$2=2,ROUND(Q17/272.7654,1),))</f>
        <v>461</v>
      </c>
      <c r="DJ68" s="231">
        <f>IF($BZ$2=1,R17,IF($BZ$2=2,R17*0.3346,))</f>
        <v>1.4795288253353851</v>
      </c>
      <c r="DK68" s="256" t="str">
        <f>IF(BY17=1,ROUND(IF($BZ$2=1,AR17,IF($BZ$2=2,AR17*3.412141633,)),0),"")</f>
        <v/>
      </c>
      <c r="DL68" s="110" t="str">
        <f>IF(BY17=1,IF($BZ$2=1,ROUND(AU17,0),IF($BZ$2=2,ROUND(AU17/272.7654,1),)),"")</f>
        <v/>
      </c>
      <c r="DM68" s="152" t="str">
        <f>IF(BY17=1,IF($BZ$2=1,AX17,IF($BZ$2=2,AX17*0.3346,)),"")</f>
        <v/>
      </c>
      <c r="DN68" s="100">
        <f>K17</f>
        <v>240</v>
      </c>
      <c r="DO68" s="101">
        <f>DN68+8</f>
        <v>248</v>
      </c>
      <c r="DP68" s="102">
        <f>BB17</f>
        <v>0</v>
      </c>
      <c r="DQ68" s="105">
        <f t="shared" ref="DQ68" si="71">DQ66</f>
        <v>0</v>
      </c>
    </row>
    <row r="69" spans="1:121" x14ac:dyDescent="0.25">
      <c r="A69" t="s">
        <v>414</v>
      </c>
      <c r="B69">
        <v>1</v>
      </c>
      <c r="C69" t="s">
        <v>370</v>
      </c>
      <c r="D69">
        <v>357.77938745479025</v>
      </c>
      <c r="E69">
        <v>2336.669516687492</v>
      </c>
      <c r="F69">
        <v>0.95</v>
      </c>
      <c r="G69">
        <v>1.1000000000000001</v>
      </c>
      <c r="H69">
        <v>26</v>
      </c>
      <c r="I69">
        <v>7</v>
      </c>
      <c r="J69" t="s">
        <v>367</v>
      </c>
      <c r="K69">
        <v>90</v>
      </c>
      <c r="L69">
        <v>16</v>
      </c>
      <c r="M69" t="s">
        <v>409</v>
      </c>
      <c r="N69">
        <f t="shared" si="32"/>
        <v>2.67</v>
      </c>
      <c r="O69">
        <f t="shared" si="33"/>
        <v>1.8</v>
      </c>
      <c r="P69" s="7"/>
      <c r="Q69" s="120"/>
      <c r="AC69" s="211"/>
      <c r="AD69" s="211"/>
      <c r="AE69" s="211"/>
      <c r="AF69" s="211"/>
      <c r="AK69" s="115"/>
      <c r="AL69" s="7"/>
      <c r="AM69" s="7"/>
      <c r="AW69" s="211"/>
      <c r="AX69" s="211"/>
      <c r="AY69" s="211"/>
      <c r="AZ69" s="119"/>
      <c r="BA69" s="121"/>
      <c r="BB69" s="121"/>
      <c r="BC69" s="121"/>
      <c r="BE69" s="7"/>
      <c r="BG69" s="122"/>
      <c r="DE69" s="74"/>
      <c r="DF69" s="243">
        <f>DF66</f>
        <v>235</v>
      </c>
      <c r="DG69" s="107">
        <f>BM17</f>
        <v>0</v>
      </c>
      <c r="DH69" s="236">
        <f>ROUND(IF($BZ$2=1,P17,IF($BZ$2=2,P17*3.412141633,)),0)</f>
        <v>5365</v>
      </c>
      <c r="DI69" s="237">
        <f>IF($BZ$2=1,ROUND(Q17,0),IF($BZ$2=2,ROUND(Q17/272.7654,1),))</f>
        <v>461</v>
      </c>
      <c r="DJ69" s="232">
        <f>IF($BZ$2=1,R17,IF($BZ$2=2,R17*0.3346,))</f>
        <v>1.4795288253353851</v>
      </c>
      <c r="DK69" s="257" t="str">
        <f>IF(BY17=1,ROUND(IF($BZ$2=1,AS17,IF($BZ$2=2,AS17*3.412141633,)),0),"")</f>
        <v/>
      </c>
      <c r="DL69" s="258" t="str">
        <f>IF(BY17=1,IF($BZ$2=1,ROUND(AV17,0),IF($BZ$2=2,ROUND(AV17/272.7654,1),)),"")</f>
        <v/>
      </c>
      <c r="DM69" s="232" t="str">
        <f>IF(BY17=1,IF($BZ$2=1,AY17,IF($BZ$2=2,AY17*0.3346,)),"")</f>
        <v/>
      </c>
      <c r="DN69" s="241">
        <f>L17</f>
        <v>21</v>
      </c>
      <c r="DO69" s="233">
        <f t="shared" ref="DO69" si="72">DN69+8</f>
        <v>29</v>
      </c>
      <c r="DP69" s="253">
        <f>BC17</f>
        <v>0</v>
      </c>
      <c r="DQ69" s="233">
        <f t="shared" ref="DQ69" si="73">DQ66</f>
        <v>0</v>
      </c>
    </row>
    <row r="70" spans="1:121" x14ac:dyDescent="0.25">
      <c r="A70" t="s">
        <v>415</v>
      </c>
      <c r="B70">
        <v>2</v>
      </c>
      <c r="C70" t="s">
        <v>372</v>
      </c>
      <c r="D70">
        <v>383.30357134546551</v>
      </c>
      <c r="E70">
        <v>2503.3688418217644</v>
      </c>
      <c r="F70">
        <v>0.95</v>
      </c>
      <c r="G70">
        <v>1.1000000000000001</v>
      </c>
      <c r="H70">
        <v>30</v>
      </c>
      <c r="I70">
        <v>7.7</v>
      </c>
      <c r="J70" t="s">
        <v>367</v>
      </c>
      <c r="K70">
        <v>90</v>
      </c>
      <c r="L70">
        <v>16</v>
      </c>
      <c r="M70" t="s">
        <v>409</v>
      </c>
      <c r="N70">
        <f t="shared" si="32"/>
        <v>2.67</v>
      </c>
      <c r="O70">
        <f t="shared" si="33"/>
        <v>1.8</v>
      </c>
      <c r="P70" s="7"/>
      <c r="Q70" s="120"/>
      <c r="AC70" s="211"/>
      <c r="AD70" s="211"/>
      <c r="AE70" s="211"/>
      <c r="AF70" s="211"/>
      <c r="AK70" s="115"/>
      <c r="AL70" s="7"/>
      <c r="AM70" s="7"/>
      <c r="AW70" s="211"/>
      <c r="AX70" s="211"/>
      <c r="AY70" s="211"/>
      <c r="AZ70" s="119"/>
      <c r="BA70" s="121"/>
      <c r="BB70" s="121"/>
      <c r="BC70" s="121"/>
      <c r="BE70" s="7"/>
      <c r="BG70" s="122"/>
      <c r="CN70" s="129" t="s">
        <v>116</v>
      </c>
      <c r="CO70" s="342" t="s">
        <v>107</v>
      </c>
      <c r="CP70" s="343"/>
      <c r="CQ70" s="343"/>
      <c r="CR70" s="343"/>
      <c r="CS70" s="343"/>
      <c r="CT70" s="343"/>
      <c r="CU70" s="343"/>
      <c r="CV70" s="343"/>
      <c r="CW70" s="343"/>
      <c r="CX70" s="343"/>
      <c r="CY70" s="343"/>
      <c r="CZ70" s="344"/>
      <c r="DE70" s="74"/>
      <c r="DF70" s="248">
        <v>240</v>
      </c>
      <c r="DG70" s="102">
        <f>BJ18</f>
        <v>0</v>
      </c>
      <c r="DH70" s="234" t="e">
        <f>ROUND(IF($BZ$2=1,U18,IF($BZ$2=2,U18*3.412141633,)),0)</f>
        <v>#VALUE!</v>
      </c>
      <c r="DI70" s="235">
        <f>IF($BZ$2=1,ROUND(Y18,0),IF($BZ$2=2,ROUND(Y18/272.7654,1),))</f>
        <v>0</v>
      </c>
      <c r="DJ70" s="230">
        <f>IF($BZ$2=1,R17,IF($BZ$2=2,R17*0.3346,))</f>
        <v>1.4795288253353851</v>
      </c>
      <c r="DK70" s="250"/>
      <c r="DL70" s="238"/>
      <c r="DM70" s="251"/>
      <c r="DN70" s="239">
        <v>0</v>
      </c>
      <c r="DO70" s="240">
        <v>0</v>
      </c>
      <c r="DP70" s="249">
        <v>0</v>
      </c>
      <c r="DQ70" s="242">
        <f>IF($BZ$2=1,AZ18,IF($BZ$2=2,AZ18/4.54609,))</f>
        <v>0</v>
      </c>
    </row>
    <row r="71" spans="1:121" x14ac:dyDescent="0.25">
      <c r="A71" t="s">
        <v>416</v>
      </c>
      <c r="B71">
        <v>3</v>
      </c>
      <c r="C71" t="s">
        <v>281</v>
      </c>
      <c r="D71">
        <v>522</v>
      </c>
      <c r="E71">
        <v>3409.2</v>
      </c>
      <c r="F71">
        <v>0.95</v>
      </c>
      <c r="G71">
        <v>1.1000000000000001</v>
      </c>
      <c r="H71">
        <v>43.3</v>
      </c>
      <c r="I71">
        <v>10.7</v>
      </c>
      <c r="J71" t="s">
        <v>367</v>
      </c>
      <c r="K71">
        <v>90</v>
      </c>
      <c r="L71">
        <v>16</v>
      </c>
      <c r="M71" t="s">
        <v>409</v>
      </c>
      <c r="N71">
        <f t="shared" si="32"/>
        <v>2.67</v>
      </c>
      <c r="O71">
        <f t="shared" si="33"/>
        <v>1.8</v>
      </c>
      <c r="P71" s="7"/>
      <c r="Q71" s="120"/>
      <c r="AC71" s="211"/>
      <c r="AD71" s="211"/>
      <c r="AE71" s="211"/>
      <c r="AF71" s="211"/>
      <c r="AK71" s="115"/>
      <c r="AL71" s="7"/>
      <c r="AM71" s="7"/>
      <c r="AW71" s="211"/>
      <c r="AX71" s="211"/>
      <c r="AY71" s="211"/>
      <c r="AZ71" s="119"/>
      <c r="BA71" s="121"/>
      <c r="BB71" s="121"/>
      <c r="BC71" s="121"/>
      <c r="BE71" s="7"/>
      <c r="BG71" s="122"/>
      <c r="CN71" s="130"/>
      <c r="CO71" s="339" t="s">
        <v>108</v>
      </c>
      <c r="CP71" s="340"/>
      <c r="CQ71" s="340" t="s">
        <v>109</v>
      </c>
      <c r="CR71" s="340"/>
      <c r="CS71" s="340" t="s">
        <v>110</v>
      </c>
      <c r="CT71" s="340"/>
      <c r="CU71" s="340" t="s">
        <v>111</v>
      </c>
      <c r="CV71" s="340"/>
      <c r="CW71" s="340" t="s">
        <v>112</v>
      </c>
      <c r="CX71" s="340"/>
      <c r="CY71" s="340" t="s">
        <v>113</v>
      </c>
      <c r="CZ71" s="341"/>
      <c r="DE71" s="74"/>
      <c r="DF71" s="98">
        <f>DF70</f>
        <v>240</v>
      </c>
      <c r="DG71" s="106">
        <f>BK18</f>
        <v>0</v>
      </c>
      <c r="DH71" s="99" t="e">
        <f>ROUND(IF($BZ$2=1,V18,IF($BZ$2=2,V18*3.412141633,)),0)</f>
        <v>#VALUE!</v>
      </c>
      <c r="DI71" s="157">
        <f>IF($BZ$2=1,ROUND(Z18,0),IF($BZ$2=2,ROUND(Z18/272.7654,1),))</f>
        <v>0</v>
      </c>
      <c r="DJ71" s="231">
        <f>IF($BZ$2=1,AD18,IF($BZ$2=2,AD18*0.3346,))</f>
        <v>0</v>
      </c>
      <c r="DK71" s="256" t="str">
        <f>IF(BY18=1,ROUND(IF($BZ$2=1,AQ18,IF($BZ$2=2,AQ18*3.412141633,)),0),"")</f>
        <v/>
      </c>
      <c r="DL71" s="110" t="str">
        <f>IF(BY18=1,IF($BZ$2=1,ROUND(AT18,0),IF($BZ$2=2,ROUND(AT18/272.7654,1),)),"")</f>
        <v/>
      </c>
      <c r="DM71" s="152" t="str">
        <f>IF(BY18=1,IF($BZ$2=1,AW18,IF($BZ$2=2,AW18*0.3346,)),"")</f>
        <v/>
      </c>
      <c r="DN71" s="100" t="str">
        <f>J18</f>
        <v>H</v>
      </c>
      <c r="DO71" s="101" t="e">
        <f t="shared" ref="DO71" si="74">DN71+8</f>
        <v>#VALUE!</v>
      </c>
      <c r="DP71" s="102">
        <f>BA18</f>
        <v>0</v>
      </c>
      <c r="DQ71" s="105">
        <f t="shared" ref="DQ71" si="75">DQ70</f>
        <v>0</v>
      </c>
    </row>
    <row r="72" spans="1:121" x14ac:dyDescent="0.25">
      <c r="A72" t="s">
        <v>417</v>
      </c>
      <c r="B72">
        <v>0</v>
      </c>
      <c r="C72" t="s">
        <v>278</v>
      </c>
      <c r="D72">
        <v>0</v>
      </c>
      <c r="E72">
        <v>1522.4</v>
      </c>
      <c r="G72">
        <v>1.5</v>
      </c>
      <c r="J72" t="s">
        <v>367</v>
      </c>
      <c r="K72">
        <v>90</v>
      </c>
      <c r="L72">
        <v>21</v>
      </c>
      <c r="M72" t="s">
        <v>409</v>
      </c>
      <c r="N72">
        <f t="shared" si="32"/>
        <v>4.2</v>
      </c>
      <c r="O72">
        <f t="shared" si="33"/>
        <v>2.4</v>
      </c>
      <c r="P72" s="7"/>
      <c r="Q72" s="120"/>
      <c r="AC72" s="211"/>
      <c r="AD72" s="211"/>
      <c r="AE72" s="211"/>
      <c r="AF72" s="211"/>
      <c r="AK72" s="115"/>
      <c r="AL72" s="7"/>
      <c r="AM72" s="7"/>
      <c r="AW72" s="211"/>
      <c r="AX72" s="211"/>
      <c r="AY72" s="211"/>
      <c r="AZ72" s="119"/>
      <c r="BA72" s="121"/>
      <c r="BB72" s="121"/>
      <c r="BC72" s="121"/>
      <c r="BE72" s="7"/>
      <c r="BG72" s="122"/>
      <c r="CN72" s="130"/>
      <c r="CO72" s="123" t="s">
        <v>114</v>
      </c>
      <c r="CP72" s="124" t="s">
        <v>115</v>
      </c>
      <c r="CQ72" s="124" t="s">
        <v>114</v>
      </c>
      <c r="CR72" s="124" t="s">
        <v>115</v>
      </c>
      <c r="CS72" s="124" t="s">
        <v>114</v>
      </c>
      <c r="CT72" s="124" t="s">
        <v>115</v>
      </c>
      <c r="CU72" s="124" t="s">
        <v>114</v>
      </c>
      <c r="CV72" s="124" t="s">
        <v>115</v>
      </c>
      <c r="CW72" s="124" t="s">
        <v>114</v>
      </c>
      <c r="CX72" s="124" t="s">
        <v>115</v>
      </c>
      <c r="CY72" s="124" t="s">
        <v>114</v>
      </c>
      <c r="CZ72" s="125" t="s">
        <v>115</v>
      </c>
      <c r="DE72" s="74"/>
      <c r="DF72" s="98">
        <f>DF70</f>
        <v>240</v>
      </c>
      <c r="DG72" s="106">
        <f>BL18</f>
        <v>0</v>
      </c>
      <c r="DH72" s="99">
        <f>ROUND(IF($BZ$2=1,W18,IF($BZ$2=2,W18*3.412141633,)),0)</f>
        <v>0</v>
      </c>
      <c r="DI72" s="157">
        <f>IF($BZ$2=1,ROUND(AA18,0),IF($BZ$2=2,ROUND(AA18/272.7654,1),))</f>
        <v>0</v>
      </c>
      <c r="DJ72" s="231">
        <f>IF($BZ$2=1,AE18,IF($BZ$2=2,AE18*0.3346,))</f>
        <v>0</v>
      </c>
      <c r="DK72" s="256" t="str">
        <f>IF(BY18=1,ROUND(IF($BZ$2=1,AR18,IF($BZ$2=2,AR18*3.412141633,)),0),"")</f>
        <v/>
      </c>
      <c r="DL72" s="110" t="str">
        <f>IF(BY18=1,IF($BZ$2=1,ROUND(AU18,0),IF($BZ$2=2,ROUND(AU18/272.7654,1),)),"")</f>
        <v/>
      </c>
      <c r="DM72" s="152" t="str">
        <f>IF(BY18=1,IF($BZ$2=1,AX18,IF($BZ$2=2,AX18*0.3346,)),"")</f>
        <v/>
      </c>
      <c r="DN72" s="100" t="str">
        <f>K18</f>
        <v>Lstrada</v>
      </c>
      <c r="DO72" s="101" t="e">
        <f>DN72+8</f>
        <v>#VALUE!</v>
      </c>
      <c r="DP72" s="102">
        <f>BB18</f>
        <v>0</v>
      </c>
      <c r="DQ72" s="105">
        <f t="shared" ref="DQ72" si="76">DQ70</f>
        <v>0</v>
      </c>
    </row>
    <row r="73" spans="1:121" x14ac:dyDescent="0.25">
      <c r="A73" t="s">
        <v>418</v>
      </c>
      <c r="B73">
        <v>1</v>
      </c>
      <c r="C73" t="s">
        <v>370</v>
      </c>
      <c r="D73">
        <v>390.34964893343317</v>
      </c>
      <c r="E73">
        <v>3009.2947651024979</v>
      </c>
      <c r="F73">
        <v>0.85</v>
      </c>
      <c r="G73">
        <v>1.05</v>
      </c>
      <c r="H73">
        <v>26</v>
      </c>
      <c r="I73">
        <v>7</v>
      </c>
      <c r="J73" t="s">
        <v>367</v>
      </c>
      <c r="K73">
        <v>90</v>
      </c>
      <c r="L73">
        <v>21</v>
      </c>
      <c r="M73" t="s">
        <v>409</v>
      </c>
      <c r="N73">
        <f t="shared" si="32"/>
        <v>4.2</v>
      </c>
      <c r="O73">
        <f t="shared" si="33"/>
        <v>2.4</v>
      </c>
      <c r="P73" s="7"/>
      <c r="Q73" s="120"/>
      <c r="AC73" s="211"/>
      <c r="AD73" s="211"/>
      <c r="AE73" s="211"/>
      <c r="AF73" s="211"/>
      <c r="AK73" s="115"/>
      <c r="AL73" s="7"/>
      <c r="AM73" s="7"/>
      <c r="AW73" s="211"/>
      <c r="AX73" s="211"/>
      <c r="AY73" s="211"/>
      <c r="AZ73" s="119"/>
      <c r="BA73" s="121"/>
      <c r="BB73" s="121"/>
      <c r="BC73" s="121"/>
      <c r="BE73" s="7"/>
      <c r="BG73" s="122"/>
      <c r="CN73" s="130">
        <v>50</v>
      </c>
      <c r="CO73" s="127">
        <v>0.85518696133680483</v>
      </c>
      <c r="CP73" s="128">
        <v>0.79918429718355943</v>
      </c>
      <c r="CQ73" s="128">
        <v>0.85518696133680483</v>
      </c>
      <c r="CR73" s="128">
        <v>0.79918429718355943</v>
      </c>
      <c r="CS73" s="132"/>
      <c r="CT73" s="132"/>
      <c r="CU73" s="132"/>
      <c r="CV73" s="132"/>
      <c r="CW73" s="132"/>
      <c r="CX73" s="132"/>
      <c r="CY73" s="132"/>
      <c r="CZ73" s="133"/>
      <c r="DE73" s="74"/>
      <c r="DF73" s="243">
        <f>DF70</f>
        <v>240</v>
      </c>
      <c r="DG73" s="107">
        <f>BM18</f>
        <v>0</v>
      </c>
      <c r="DH73" s="236">
        <f>ROUND(IF($BZ$2=1,X18,IF($BZ$2=2,X18*3.412141633,)),0)</f>
        <v>0</v>
      </c>
      <c r="DI73" s="237">
        <f>IF($BZ$2=1,ROUND(AB18,0),IF($BZ$2=2,ROUND(AB18/272.7654,1),))</f>
        <v>0</v>
      </c>
      <c r="DJ73" s="232">
        <f>IF($BZ$2=1,AF18,IF($BZ$2=2,AF18*0.3346,))</f>
        <v>0</v>
      </c>
      <c r="DK73" s="257" t="str">
        <f>IF(BY18=1,ROUND(IF($BZ$2=1,AS18,IF($BZ$2=2,AS18*3.412141633,)),0),"")</f>
        <v/>
      </c>
      <c r="DL73" s="258" t="str">
        <f>IF(BY18=1,IF($BZ$2=1,ROUND(AV18,0),IF($BZ$2=2,ROUND(AV18/272.7654,1),)),"")</f>
        <v/>
      </c>
      <c r="DM73" s="232" t="str">
        <f>IF(BY18=1,IF($BZ$2=1,AY18,IF($BZ$2=2,AY18*0.3346,)),"")</f>
        <v/>
      </c>
      <c r="DN73" s="241" t="str">
        <f>L18</f>
        <v>T</v>
      </c>
      <c r="DO73" s="233" t="e">
        <f t="shared" ref="DO73" si="77">DN73+8</f>
        <v>#VALUE!</v>
      </c>
      <c r="DP73" s="253">
        <f>BC18</f>
        <v>0</v>
      </c>
      <c r="DQ73" s="233">
        <f t="shared" ref="DQ73" si="78">DQ70</f>
        <v>0</v>
      </c>
    </row>
    <row r="74" spans="1:121" x14ac:dyDescent="0.25">
      <c r="A74" t="s">
        <v>419</v>
      </c>
      <c r="B74">
        <v>2</v>
      </c>
      <c r="C74" t="s">
        <v>372</v>
      </c>
      <c r="D74">
        <v>418.19741370243202</v>
      </c>
      <c r="E74">
        <v>3223.9795559512399</v>
      </c>
      <c r="F74">
        <v>0.85</v>
      </c>
      <c r="G74">
        <v>1.05</v>
      </c>
      <c r="H74">
        <v>30</v>
      </c>
      <c r="I74">
        <v>7.7</v>
      </c>
      <c r="J74" t="s">
        <v>367</v>
      </c>
      <c r="K74">
        <v>90</v>
      </c>
      <c r="L74">
        <v>21</v>
      </c>
      <c r="M74" t="s">
        <v>409</v>
      </c>
      <c r="N74">
        <f t="shared" si="32"/>
        <v>4.2</v>
      </c>
      <c r="O74">
        <f t="shared" si="33"/>
        <v>2.4</v>
      </c>
      <c r="P74" s="7"/>
      <c r="Q74" s="120"/>
      <c r="AC74" s="211"/>
      <c r="AD74" s="211"/>
      <c r="AE74" s="211"/>
      <c r="AF74" s="211"/>
      <c r="AK74" s="115"/>
      <c r="AL74" s="7"/>
      <c r="AM74" s="7"/>
      <c r="AW74" s="211"/>
      <c r="AX74" s="211"/>
      <c r="AY74" s="211"/>
      <c r="AZ74" s="119"/>
      <c r="BA74" s="121"/>
      <c r="BB74" s="121"/>
      <c r="BC74" s="121"/>
      <c r="BE74" s="7"/>
      <c r="BG74" s="122"/>
      <c r="CN74" s="130">
        <v>60</v>
      </c>
      <c r="CO74" s="1">
        <v>0.8452517014716241</v>
      </c>
      <c r="CP74">
        <v>0.78929861482598995</v>
      </c>
      <c r="CQ74">
        <v>0.8452517014716241</v>
      </c>
      <c r="CR74">
        <v>0.78929861482598995</v>
      </c>
      <c r="CS74">
        <v>0.75555534806492441</v>
      </c>
      <c r="CT74">
        <v>0.70383877729866806</v>
      </c>
      <c r="CU74">
        <v>0.75555534806492441</v>
      </c>
      <c r="CV74">
        <v>0.70383877729866806</v>
      </c>
      <c r="CW74">
        <v>0.8452517014716241</v>
      </c>
      <c r="CX74">
        <v>0.78929861482598995</v>
      </c>
      <c r="CY74">
        <v>0.75555534806492441</v>
      </c>
      <c r="CZ74" s="8">
        <v>0.70383877729866806</v>
      </c>
      <c r="DE74" s="74"/>
      <c r="DF74" s="248">
        <v>260</v>
      </c>
      <c r="DG74" s="102">
        <f>BJ19</f>
        <v>0</v>
      </c>
      <c r="DH74" s="234">
        <f>ROUND(IF($BZ$2=1,U19,IF($BZ$2=2,U19*3.412141633,)),0)</f>
        <v>0</v>
      </c>
      <c r="DI74" s="235">
        <f>IF($BZ$2=1,ROUND(Y19,0),IF($BZ$2=2,ROUND(Y19/272.7654,1),))</f>
        <v>0</v>
      </c>
      <c r="DJ74" s="230">
        <f>IF($BZ$2=1,AC19,IF($BZ$2=2,AC19*0.3346,))</f>
        <v>0</v>
      </c>
      <c r="DK74" s="250"/>
      <c r="DL74" s="238"/>
      <c r="DM74" s="251"/>
      <c r="DN74" s="239">
        <v>0</v>
      </c>
      <c r="DO74" s="240">
        <v>0</v>
      </c>
      <c r="DP74" s="249">
        <v>0</v>
      </c>
      <c r="DQ74" s="242">
        <f>IF($BZ$2=1,AZ19,IF($BZ$2=2,AZ19/4.54609,))</f>
        <v>0</v>
      </c>
    </row>
    <row r="75" spans="1:121" x14ac:dyDescent="0.25">
      <c r="A75" t="s">
        <v>420</v>
      </c>
      <c r="B75">
        <v>3</v>
      </c>
      <c r="C75" t="s">
        <v>281</v>
      </c>
      <c r="D75">
        <v>569.52</v>
      </c>
      <c r="E75">
        <v>4390.5600000000004</v>
      </c>
      <c r="F75">
        <v>0.85</v>
      </c>
      <c r="G75">
        <v>1.05</v>
      </c>
      <c r="H75">
        <v>43.3</v>
      </c>
      <c r="I75">
        <v>10.7</v>
      </c>
      <c r="J75" t="s">
        <v>367</v>
      </c>
      <c r="K75">
        <v>90</v>
      </c>
      <c r="L75">
        <v>21</v>
      </c>
      <c r="M75" t="s">
        <v>409</v>
      </c>
      <c r="N75">
        <f t="shared" si="32"/>
        <v>4.2</v>
      </c>
      <c r="O75">
        <f t="shared" si="33"/>
        <v>2.4</v>
      </c>
      <c r="P75" s="7"/>
      <c r="Q75" s="120"/>
      <c r="AC75" s="211"/>
      <c r="AD75" s="211"/>
      <c r="AE75" s="211"/>
      <c r="AF75" s="211"/>
      <c r="AK75" s="115"/>
      <c r="AL75" s="7"/>
      <c r="AM75" s="7"/>
      <c r="AW75" s="211"/>
      <c r="AX75" s="211"/>
      <c r="AY75" s="211"/>
      <c r="AZ75" s="119"/>
      <c r="BA75" s="121"/>
      <c r="BB75" s="121"/>
      <c r="BC75" s="121"/>
      <c r="BE75" s="7"/>
      <c r="BG75" s="122"/>
      <c r="CN75" s="130">
        <v>70</v>
      </c>
      <c r="CO75" s="1">
        <v>0.83640285665941616</v>
      </c>
      <c r="CP75">
        <v>0.77994091438995627</v>
      </c>
      <c r="CQ75">
        <v>0.83640285665941616</v>
      </c>
      <c r="CR75">
        <v>0.77994091438995627</v>
      </c>
      <c r="CS75">
        <v>0.75555534806492441</v>
      </c>
      <c r="CT75">
        <v>0.70383877729866806</v>
      </c>
      <c r="CU75">
        <v>0.75555534806492441</v>
      </c>
      <c r="CV75">
        <v>0.70383877729866806</v>
      </c>
      <c r="CW75">
        <v>0.83640285665941616</v>
      </c>
      <c r="CX75">
        <v>0.77994091438995627</v>
      </c>
      <c r="CY75">
        <v>0.75555534806492441</v>
      </c>
      <c r="CZ75" s="8">
        <v>0.70383877729866806</v>
      </c>
      <c r="DE75" s="74"/>
      <c r="DF75" s="98">
        <f>DF74</f>
        <v>260</v>
      </c>
      <c r="DG75" s="106">
        <f>BK19</f>
        <v>0</v>
      </c>
      <c r="DH75" s="99">
        <f>ROUND(IF($BZ$2=1,V19,IF($BZ$2=2,V19*3.412141633,)),0)</f>
        <v>0</v>
      </c>
      <c r="DI75" s="157">
        <f>IF($BZ$2=1,ROUND(Z19,0),IF($BZ$2=2,ROUND(Z19/272.7654,1),))</f>
        <v>0</v>
      </c>
      <c r="DJ75" s="231">
        <f>IF($BZ$2=1,AD19,IF($BZ$2=2,AD19*0.3346,))</f>
        <v>0</v>
      </c>
      <c r="DK75" s="256" t="str">
        <f>IF(BY19=1,ROUND(IF($BZ$2=1,AQ19,IF($BZ$2=2,AQ19*3.412141633,)),0),"")</f>
        <v/>
      </c>
      <c r="DL75" s="110" t="str">
        <f>IF(BY19=1,IF($BZ$2=1,ROUND(AT19,0),IF($BZ$2=2,ROUND(AT19/272.7654,1),)),"")</f>
        <v/>
      </c>
      <c r="DM75" s="152" t="str">
        <f>IF(BY19=1,IF($BZ$2=1,AW19,IF($BZ$2=2,AW19*0.3346,)),"")</f>
        <v/>
      </c>
      <c r="DN75" s="100">
        <f>J19</f>
        <v>0</v>
      </c>
      <c r="DO75" s="101">
        <f t="shared" ref="DO75" si="79">DN75+8</f>
        <v>8</v>
      </c>
      <c r="DP75" s="102">
        <f>BA19</f>
        <v>0</v>
      </c>
      <c r="DQ75" s="105">
        <f t="shared" ref="DQ75" si="80">DQ74</f>
        <v>0</v>
      </c>
    </row>
    <row r="76" spans="1:121" x14ac:dyDescent="0.25">
      <c r="A76" t="s">
        <v>421</v>
      </c>
      <c r="B76">
        <v>0</v>
      </c>
      <c r="C76" t="s">
        <v>278</v>
      </c>
      <c r="D76">
        <v>0</v>
      </c>
      <c r="E76">
        <v>813.28000000000009</v>
      </c>
      <c r="G76">
        <v>1.5</v>
      </c>
      <c r="J76" t="s">
        <v>367</v>
      </c>
      <c r="K76">
        <v>100</v>
      </c>
      <c r="L76">
        <v>11</v>
      </c>
      <c r="M76" t="s">
        <v>422</v>
      </c>
      <c r="N76">
        <f t="shared" si="32"/>
        <v>3.49</v>
      </c>
      <c r="O76">
        <f t="shared" si="33"/>
        <v>1.3</v>
      </c>
      <c r="P76" s="7"/>
      <c r="Q76" s="120"/>
      <c r="AC76" s="211"/>
      <c r="AD76" s="211"/>
      <c r="AE76" s="211"/>
      <c r="AF76" s="211"/>
      <c r="AK76" s="115"/>
      <c r="AL76" s="7"/>
      <c r="AM76" s="7"/>
      <c r="AW76" s="211"/>
      <c r="AX76" s="211"/>
      <c r="AY76" s="211"/>
      <c r="AZ76" s="119"/>
      <c r="BA76" s="121"/>
      <c r="BB76" s="121"/>
      <c r="BC76" s="121"/>
      <c r="BE76" s="7"/>
      <c r="BG76" s="122"/>
      <c r="CN76" s="130">
        <v>80</v>
      </c>
      <c r="CO76" s="1">
        <v>0.82845886137907021</v>
      </c>
      <c r="CP76">
        <v>0.77133936020072458</v>
      </c>
      <c r="CQ76">
        <v>0.82845886137907021</v>
      </c>
      <c r="CR76">
        <v>0.77133936020072458</v>
      </c>
      <c r="CS76">
        <v>0.74531089933631789</v>
      </c>
      <c r="CT76">
        <v>0.69504144552059222</v>
      </c>
      <c r="CU76">
        <v>0.74531089933631789</v>
      </c>
      <c r="CV76">
        <v>0.69504144552059222</v>
      </c>
      <c r="CW76">
        <v>0.82845886137907021</v>
      </c>
      <c r="CX76">
        <v>0.77133936020072458</v>
      </c>
      <c r="CY76">
        <v>0.74531089933631789</v>
      </c>
      <c r="CZ76" s="8">
        <v>0.69504144552059222</v>
      </c>
      <c r="DE76" s="74"/>
      <c r="DF76" s="98">
        <f>DF74</f>
        <v>260</v>
      </c>
      <c r="DG76" s="106">
        <f>BL19</f>
        <v>0</v>
      </c>
      <c r="DH76" s="99">
        <f>ROUND(IF($BZ$2=1,W19,IF($BZ$2=2,W19*3.412141633,)),0)</f>
        <v>0</v>
      </c>
      <c r="DI76" s="157">
        <f>IF($BZ$2=1,ROUND(AA19,0),IF($BZ$2=2,ROUND(AA19/272.7654,1),))</f>
        <v>0</v>
      </c>
      <c r="DJ76" s="231">
        <f>IF($BZ$2=1,AE19,IF($BZ$2=2,AE19*0.3346,))</f>
        <v>0</v>
      </c>
      <c r="DK76" s="256" t="str">
        <f>IF(BY19=1,ROUND(IF($BZ$2=1,AR19,IF($BZ$2=2,AR19*3.412141633,)),0),"")</f>
        <v/>
      </c>
      <c r="DL76" s="110" t="str">
        <f>IF(BY19=1,IF($BZ$2=1,ROUND(AU19,0),IF($BZ$2=2,ROUND(AU19/272.7654,1),)),"")</f>
        <v/>
      </c>
      <c r="DM76" s="152" t="str">
        <f>IF(BY19=1,IF($BZ$2=1,AX19,IF($BZ$2=2,AX19*0.3346,)),"")</f>
        <v/>
      </c>
      <c r="DN76" s="100">
        <f>K19</f>
        <v>0</v>
      </c>
      <c r="DO76" s="101">
        <f>DN76+8</f>
        <v>8</v>
      </c>
      <c r="DP76" s="102">
        <f>BB19</f>
        <v>0</v>
      </c>
      <c r="DQ76" s="105">
        <f t="shared" ref="DQ76" si="81">DQ74</f>
        <v>0</v>
      </c>
    </row>
    <row r="77" spans="1:121" x14ac:dyDescent="0.25">
      <c r="A77" t="s">
        <v>423</v>
      </c>
      <c r="B77">
        <v>1</v>
      </c>
      <c r="C77" t="s">
        <v>370</v>
      </c>
      <c r="D77">
        <v>358</v>
      </c>
      <c r="E77">
        <v>2136.1856779144437</v>
      </c>
      <c r="F77">
        <v>0.95</v>
      </c>
      <c r="G77">
        <v>1.1000000000000001</v>
      </c>
      <c r="H77">
        <v>26</v>
      </c>
      <c r="I77">
        <v>7.8</v>
      </c>
      <c r="J77" t="s">
        <v>367</v>
      </c>
      <c r="K77">
        <v>100</v>
      </c>
      <c r="L77">
        <v>11</v>
      </c>
      <c r="M77" t="s">
        <v>422</v>
      </c>
      <c r="N77">
        <f t="shared" si="32"/>
        <v>3.49</v>
      </c>
      <c r="O77">
        <f t="shared" si="33"/>
        <v>1.3</v>
      </c>
      <c r="P77" s="7"/>
      <c r="Q77" s="120"/>
      <c r="AC77" s="211"/>
      <c r="AD77" s="211"/>
      <c r="AE77" s="211"/>
      <c r="AF77" s="211"/>
      <c r="AK77" s="115"/>
      <c r="AL77" s="7"/>
      <c r="AM77" s="7"/>
      <c r="AW77" s="211"/>
      <c r="AX77" s="211"/>
      <c r="AY77" s="211"/>
      <c r="AZ77" s="119"/>
      <c r="BA77" s="121"/>
      <c r="BB77" s="121"/>
      <c r="BC77" s="121"/>
      <c r="BE77" s="7"/>
      <c r="BG77" s="122"/>
      <c r="CN77" s="130">
        <v>90</v>
      </c>
      <c r="CO77" s="1">
        <v>0.8212441545440573</v>
      </c>
      <c r="CP77">
        <v>0.76343880970753542</v>
      </c>
      <c r="CQ77">
        <v>0.8212441545440573</v>
      </c>
      <c r="CR77">
        <v>0.76343880970753542</v>
      </c>
      <c r="CS77">
        <v>0.73429802939744349</v>
      </c>
      <c r="CT77">
        <v>0.68540112539231846</v>
      </c>
      <c r="CU77">
        <v>0.73429802939744349</v>
      </c>
      <c r="CV77">
        <v>0.68540112539231846</v>
      </c>
      <c r="CW77">
        <v>0.8212441545440573</v>
      </c>
      <c r="CX77">
        <v>0.76343880970753542</v>
      </c>
      <c r="CY77">
        <v>0.73429802939744349</v>
      </c>
      <c r="CZ77" s="8">
        <v>0.68540112539231846</v>
      </c>
      <c r="DE77" s="74"/>
      <c r="DF77" s="243">
        <f>DF74</f>
        <v>260</v>
      </c>
      <c r="DG77" s="107">
        <f>BM19</f>
        <v>0</v>
      </c>
      <c r="DH77" s="236">
        <f>ROUND(IF($BZ$2=1,X19,IF($BZ$2=2,X19*3.412141633,)),0)</f>
        <v>0</v>
      </c>
      <c r="DI77" s="237">
        <f>IF($BZ$2=1,ROUND(AB19,0),IF($BZ$2=2,ROUND(AB19/272.7654,1),))</f>
        <v>0</v>
      </c>
      <c r="DJ77" s="232">
        <f>IF($BZ$2=1,AF19,IF($BZ$2=2,AF19*0.3346,))</f>
        <v>0</v>
      </c>
      <c r="DK77" s="257" t="str">
        <f>IF(BY19=1,ROUND(IF($BZ$2=1,AS19,IF($BZ$2=2,AS19*3.412141633,)),0),"")</f>
        <v/>
      </c>
      <c r="DL77" s="258" t="str">
        <f>IF(BY19=1,IF($BZ$2=1,ROUND(AV19,0),IF($BZ$2=2,ROUND(AV19/272.7654,1),)),"")</f>
        <v/>
      </c>
      <c r="DM77" s="232" t="str">
        <f>IF(BY19=1,IF($BZ$2=1,AY19,IF($BZ$2=2,AY19*0.3346,)),"")</f>
        <v/>
      </c>
      <c r="DN77" s="241">
        <f>L19</f>
        <v>0</v>
      </c>
      <c r="DO77" s="233">
        <f t="shared" ref="DO77" si="82">DN77+8</f>
        <v>8</v>
      </c>
      <c r="DP77" s="253">
        <f>BC19</f>
        <v>0</v>
      </c>
      <c r="DQ77" s="233">
        <f t="shared" ref="DQ77" si="83">DQ74</f>
        <v>0</v>
      </c>
    </row>
    <row r="78" spans="1:121" x14ac:dyDescent="0.25">
      <c r="A78" t="s">
        <v>424</v>
      </c>
      <c r="B78">
        <v>2</v>
      </c>
      <c r="C78" t="s">
        <v>372</v>
      </c>
      <c r="D78">
        <v>385</v>
      </c>
      <c r="E78">
        <v>2301.3611872256411</v>
      </c>
      <c r="F78">
        <v>0.95</v>
      </c>
      <c r="G78">
        <v>1.1000000000000001</v>
      </c>
      <c r="H78">
        <v>30</v>
      </c>
      <c r="I78">
        <v>8.6999999999999993</v>
      </c>
      <c r="J78" t="s">
        <v>367</v>
      </c>
      <c r="K78">
        <v>100</v>
      </c>
      <c r="L78">
        <v>11</v>
      </c>
      <c r="M78" t="s">
        <v>422</v>
      </c>
      <c r="N78">
        <f t="shared" si="32"/>
        <v>3.49</v>
      </c>
      <c r="O78">
        <f t="shared" si="33"/>
        <v>1.3</v>
      </c>
      <c r="P78" s="7"/>
      <c r="Q78" s="120"/>
      <c r="AC78" s="211"/>
      <c r="AD78" s="211"/>
      <c r="AE78" s="211"/>
      <c r="AF78" s="211"/>
      <c r="AK78" s="115"/>
      <c r="AL78" s="7"/>
      <c r="AM78" s="7"/>
      <c r="AW78" s="211"/>
      <c r="AX78" s="211"/>
      <c r="AY78" s="211"/>
      <c r="AZ78" s="119"/>
      <c r="BA78" s="121"/>
      <c r="BB78" s="121"/>
      <c r="BC78" s="121"/>
      <c r="BE78" s="7"/>
      <c r="BG78" s="122"/>
      <c r="CN78" s="130">
        <v>100</v>
      </c>
      <c r="CO78" s="1">
        <v>0.81466996609637188</v>
      </c>
      <c r="CP78">
        <v>0.75619868948084668</v>
      </c>
      <c r="CQ78">
        <v>0.81466996609637188</v>
      </c>
      <c r="CR78">
        <v>0.75619868948084668</v>
      </c>
      <c r="CS78">
        <v>0.72541359909535208</v>
      </c>
      <c r="CT78">
        <v>0.67746340042029107</v>
      </c>
      <c r="CU78">
        <v>0.72541359909535208</v>
      </c>
      <c r="CV78">
        <v>0.67746340042029107</v>
      </c>
      <c r="CW78">
        <v>0.81466996609637188</v>
      </c>
      <c r="CX78">
        <v>0.75619868948084668</v>
      </c>
      <c r="CY78">
        <v>0.72541359909535208</v>
      </c>
      <c r="CZ78" s="8">
        <v>0.67746340042029107</v>
      </c>
      <c r="DE78" s="74"/>
      <c r="DF78" s="248">
        <v>280</v>
      </c>
      <c r="DG78" s="102">
        <f>BJ20</f>
        <v>0</v>
      </c>
      <c r="DH78" s="234">
        <f>ROUND(IF($BZ$2=1,U20,IF($BZ$2=2,U20*3.412141633,)),0)</f>
        <v>0</v>
      </c>
      <c r="DI78" s="235">
        <f>IF($BZ$2=1,ROUND(Y20,0),IF($BZ$2=2,ROUND(Y20/272.7654,1),))</f>
        <v>0</v>
      </c>
      <c r="DJ78" s="230">
        <f>IF($BZ$2=1,AC20,IF($BZ$2=2,AC20*0.3346,))</f>
        <v>0</v>
      </c>
      <c r="DK78" s="250"/>
      <c r="DL78" s="238"/>
      <c r="DM78" s="251"/>
      <c r="DN78" s="239">
        <v>0</v>
      </c>
      <c r="DO78" s="240">
        <v>0</v>
      </c>
      <c r="DP78" s="249">
        <v>0</v>
      </c>
      <c r="DQ78" s="242">
        <f>IF($BZ$2=1,AZ20,IF($BZ$2=2,AZ20/4.54609,))</f>
        <v>0</v>
      </c>
    </row>
    <row r="79" spans="1:121" x14ac:dyDescent="0.25">
      <c r="A79" t="s">
        <v>425</v>
      </c>
      <c r="B79">
        <v>3</v>
      </c>
      <c r="C79" t="s">
        <v>281</v>
      </c>
      <c r="D79">
        <v>473</v>
      </c>
      <c r="E79">
        <v>2824.9</v>
      </c>
      <c r="F79">
        <v>0.95</v>
      </c>
      <c r="G79">
        <v>1.1000000000000001</v>
      </c>
      <c r="H79">
        <v>43</v>
      </c>
      <c r="I79">
        <v>12.2</v>
      </c>
      <c r="J79" t="s">
        <v>367</v>
      </c>
      <c r="K79">
        <v>100</v>
      </c>
      <c r="L79">
        <v>11</v>
      </c>
      <c r="M79" t="s">
        <v>422</v>
      </c>
      <c r="N79">
        <f t="shared" si="32"/>
        <v>3.49</v>
      </c>
      <c r="O79">
        <f t="shared" si="33"/>
        <v>1.3</v>
      </c>
      <c r="P79" s="7"/>
      <c r="Q79" s="120"/>
      <c r="AC79" s="211"/>
      <c r="AD79" s="211"/>
      <c r="AE79" s="211"/>
      <c r="AF79" s="211"/>
      <c r="AK79" s="115"/>
      <c r="AL79" s="7"/>
      <c r="AM79" s="7"/>
      <c r="AW79" s="211"/>
      <c r="AX79" s="211"/>
      <c r="AY79" s="211"/>
      <c r="AZ79" s="119"/>
      <c r="BA79" s="121"/>
      <c r="BB79" s="121"/>
      <c r="BC79" s="121"/>
      <c r="BE79" s="7"/>
      <c r="BG79" s="122"/>
      <c r="CN79" s="130">
        <v>110</v>
      </c>
      <c r="CO79" s="1">
        <v>0.81466996609637188</v>
      </c>
      <c r="CP79">
        <v>0.75619868948084668</v>
      </c>
      <c r="CQ79">
        <v>0.81466996609637188</v>
      </c>
      <c r="CR79">
        <v>0.75619868948084668</v>
      </c>
      <c r="CS79">
        <v>0.72541359909535208</v>
      </c>
      <c r="CT79">
        <v>0.67746340042029107</v>
      </c>
      <c r="CU79">
        <v>0.72541359909535208</v>
      </c>
      <c r="CV79">
        <v>0.67746340042029107</v>
      </c>
      <c r="CW79">
        <v>0.81466996609637188</v>
      </c>
      <c r="CX79">
        <v>0.75619868948084668</v>
      </c>
      <c r="CY79">
        <v>0.72541359909535208</v>
      </c>
      <c r="CZ79" s="8">
        <v>0.67746340042029107</v>
      </c>
      <c r="DE79" s="74"/>
      <c r="DF79" s="98">
        <f>DF78</f>
        <v>280</v>
      </c>
      <c r="DG79" s="106">
        <f>BK20</f>
        <v>0</v>
      </c>
      <c r="DH79" s="99">
        <f>ROUND(IF($BZ$2=1,V20,IF($BZ$2=2,V20*3.412141633,)),0)</f>
        <v>0</v>
      </c>
      <c r="DI79" s="157">
        <f>IF($BZ$2=1,ROUND(Z20,0),IF($BZ$2=2,ROUND(Z20/272.7654,1),))</f>
        <v>0</v>
      </c>
      <c r="DJ79" s="231">
        <f>IF($BZ$2=1,AD20,IF($BZ$2=2,AD20*0.3346,))</f>
        <v>0</v>
      </c>
      <c r="DK79" s="256" t="str">
        <f>IF(BY20=1,ROUND(IF($BZ$2=1,AQ20,IF($BZ$2=2,AQ20*3.412141633,)),0),"")</f>
        <v/>
      </c>
      <c r="DL79" s="110" t="str">
        <f>IF(BY20=1,IF($BZ$2=1,ROUND(AT20,0),IF($BZ$2=2,ROUND(AT20/272.7654,1),)),"")</f>
        <v/>
      </c>
      <c r="DM79" s="152" t="str">
        <f>IF(BY20=1,IF($BZ$2=1,AW20,IF($BZ$2=2,AW20*0.3346,)),"")</f>
        <v/>
      </c>
      <c r="DN79" s="100">
        <f>J20</f>
        <v>0</v>
      </c>
      <c r="DO79" s="101">
        <f t="shared" ref="DO79" si="84">DN79+8</f>
        <v>8</v>
      </c>
      <c r="DP79" s="102">
        <f>BA20</f>
        <v>0</v>
      </c>
      <c r="DQ79" s="105">
        <f t="shared" ref="DQ79" si="85">DQ78</f>
        <v>0</v>
      </c>
    </row>
    <row r="80" spans="1:121" x14ac:dyDescent="0.25">
      <c r="A80" t="s">
        <v>426</v>
      </c>
      <c r="B80">
        <v>0</v>
      </c>
      <c r="C80" t="s">
        <v>278</v>
      </c>
      <c r="D80">
        <v>0</v>
      </c>
      <c r="E80">
        <v>1083.24</v>
      </c>
      <c r="G80">
        <v>1.5</v>
      </c>
      <c r="J80" t="s">
        <v>367</v>
      </c>
      <c r="K80">
        <v>100</v>
      </c>
      <c r="L80">
        <v>16</v>
      </c>
      <c r="M80" t="s">
        <v>422</v>
      </c>
      <c r="N80">
        <f t="shared" si="32"/>
        <v>2.66</v>
      </c>
      <c r="O80">
        <f t="shared" si="33"/>
        <v>2</v>
      </c>
      <c r="P80" s="7"/>
      <c r="Q80" s="120"/>
      <c r="AC80" s="211"/>
      <c r="AD80" s="211"/>
      <c r="AE80" s="211"/>
      <c r="AF80" s="211"/>
      <c r="AK80" s="115"/>
      <c r="AL80" s="7"/>
      <c r="AM80" s="7"/>
      <c r="AW80" s="211"/>
      <c r="AX80" s="211"/>
      <c r="AY80" s="211"/>
      <c r="AZ80" s="119"/>
      <c r="BA80" s="121"/>
      <c r="BB80" s="121"/>
      <c r="BC80" s="121"/>
      <c r="BE80" s="7"/>
      <c r="BG80" s="122"/>
      <c r="CN80" s="130">
        <v>120</v>
      </c>
      <c r="CO80" s="1">
        <v>0.80301038786259926</v>
      </c>
      <c r="CP80">
        <v>0.74330306539663082</v>
      </c>
      <c r="CQ80">
        <v>0.80301038786259926</v>
      </c>
      <c r="CR80">
        <v>0.74330306539663082</v>
      </c>
      <c r="CS80">
        <v>0.71879122259285499</v>
      </c>
      <c r="CT80">
        <v>0.67122872584611504</v>
      </c>
      <c r="CU80">
        <v>0.71879122259285499</v>
      </c>
      <c r="CV80">
        <v>0.67122872584611504</v>
      </c>
      <c r="CW80">
        <v>0.80301038786259926</v>
      </c>
      <c r="CX80">
        <v>0.74330306539663082</v>
      </c>
      <c r="CY80">
        <v>0.71879122259285499</v>
      </c>
      <c r="CZ80" s="8">
        <v>0.67122872584611504</v>
      </c>
      <c r="DE80" s="74"/>
      <c r="DF80" s="98">
        <f>DF78</f>
        <v>280</v>
      </c>
      <c r="DG80" s="106">
        <f>BL20</f>
        <v>0</v>
      </c>
      <c r="DH80" s="99">
        <f>ROUND(IF($BZ$2=1,W20,IF($BZ$2=2,W20*3.412141633,)),0)</f>
        <v>0</v>
      </c>
      <c r="DI80" s="157">
        <f>IF($BZ$2=1,ROUND(AA20,0),IF($BZ$2=2,ROUND(AA20/272.7654,1),))</f>
        <v>0</v>
      </c>
      <c r="DJ80" s="231">
        <f>IF($BZ$2=1,AE20,IF($BZ$2=2,AE20*0.3346,))</f>
        <v>0</v>
      </c>
      <c r="DK80" s="256" t="str">
        <f>IF(BY20=1,ROUND(IF($BZ$2=1,AR20,IF($BZ$2=2,AR20*3.412141633,)),0),"")</f>
        <v/>
      </c>
      <c r="DL80" s="110" t="str">
        <f>IF(BY20=1,IF($BZ$2=1,ROUND(AU20,0),IF($BZ$2=2,ROUND(AU20/272.7654,1),)),"")</f>
        <v/>
      </c>
      <c r="DM80" s="152" t="str">
        <f>IF(BY20=1,IF($BZ$2=1,AX20,IF($BZ$2=2,AX20*0.3346,)),"")</f>
        <v/>
      </c>
      <c r="DN80" s="100">
        <f>K20</f>
        <v>0</v>
      </c>
      <c r="DO80" s="101">
        <f>DN80+8</f>
        <v>8</v>
      </c>
      <c r="DP80" s="102">
        <f>BB20</f>
        <v>0</v>
      </c>
      <c r="DQ80" s="105">
        <f t="shared" ref="DQ80" si="86">DQ78</f>
        <v>0</v>
      </c>
    </row>
    <row r="81" spans="1:121" x14ac:dyDescent="0.25">
      <c r="A81" t="s">
        <v>427</v>
      </c>
      <c r="B81">
        <v>1</v>
      </c>
      <c r="C81" t="s">
        <v>370</v>
      </c>
      <c r="D81">
        <v>403</v>
      </c>
      <c r="E81">
        <v>2630.3871448118639</v>
      </c>
      <c r="F81">
        <v>0.95</v>
      </c>
      <c r="G81">
        <v>1.1000000000000001</v>
      </c>
      <c r="H81">
        <v>26</v>
      </c>
      <c r="I81">
        <v>7</v>
      </c>
      <c r="J81" t="s">
        <v>367</v>
      </c>
      <c r="K81">
        <v>100</v>
      </c>
      <c r="L81">
        <v>16</v>
      </c>
      <c r="M81" t="s">
        <v>422</v>
      </c>
      <c r="N81">
        <f t="shared" si="32"/>
        <v>2.66</v>
      </c>
      <c r="O81">
        <f t="shared" si="33"/>
        <v>2</v>
      </c>
      <c r="P81" s="7"/>
      <c r="Q81" s="120"/>
      <c r="AC81" s="211"/>
      <c r="AD81" s="211"/>
      <c r="AE81" s="211"/>
      <c r="AF81" s="211"/>
      <c r="AK81" s="115"/>
      <c r="AL81" s="7"/>
      <c r="AM81" s="7"/>
      <c r="AW81" s="211"/>
      <c r="AX81" s="211"/>
      <c r="AY81" s="211"/>
      <c r="AZ81" s="119"/>
      <c r="BA81" s="121"/>
      <c r="BB81" s="121"/>
      <c r="BC81" s="121"/>
      <c r="BE81" s="7"/>
      <c r="BG81" s="122"/>
      <c r="CN81" s="130">
        <v>140</v>
      </c>
      <c r="CO81" s="1">
        <v>0.79292312789827257</v>
      </c>
      <c r="CP81">
        <v>0.73211718284521199</v>
      </c>
      <c r="CQ81">
        <v>0.79292312789827257</v>
      </c>
      <c r="CR81">
        <v>0.73211718284521199</v>
      </c>
      <c r="CS81">
        <v>0.7127093372490777</v>
      </c>
      <c r="CT81">
        <v>0.66550507053605756</v>
      </c>
      <c r="CU81">
        <v>0.7127093372490777</v>
      </c>
      <c r="CV81">
        <v>0.66550507053605756</v>
      </c>
      <c r="CW81">
        <v>0.79292312789827257</v>
      </c>
      <c r="CX81">
        <v>0.73211718284521199</v>
      </c>
      <c r="CY81">
        <v>0.7127093372490777</v>
      </c>
      <c r="CZ81" s="8">
        <v>0.66550507053605756</v>
      </c>
      <c r="DE81" s="74"/>
      <c r="DF81" s="243">
        <f>DF78</f>
        <v>280</v>
      </c>
      <c r="DG81" s="107">
        <f>BM20</f>
        <v>0</v>
      </c>
      <c r="DH81" s="236">
        <f>ROUND(IF($BZ$2=1,X20,IF($BZ$2=2,X20*3.412141633,)),0)</f>
        <v>0</v>
      </c>
      <c r="DI81" s="237">
        <f>IF($BZ$2=1,ROUND(AB20,0),IF($BZ$2=2,ROUND(AB20/272.7654,1),))</f>
        <v>0</v>
      </c>
      <c r="DJ81" s="232">
        <f>IF($BZ$2=1,AF20,IF($BZ$2=2,AF20*0.3346,))</f>
        <v>0</v>
      </c>
      <c r="DK81" s="257" t="str">
        <f>IF(BY20=1,ROUND(IF($BZ$2=1,AS20,IF($BZ$2=2,AS20*3.412141633,)),0),"")</f>
        <v/>
      </c>
      <c r="DL81" s="258" t="str">
        <f>IF(BY20=1,IF($BZ$2=1,ROUND(AV20,0),IF($BZ$2=2,ROUND(AV20/272.7654,1),)),"")</f>
        <v/>
      </c>
      <c r="DM81" s="232" t="str">
        <f>IF(BY20=1,IF($BZ$2=1,AY20,IF($BZ$2=2,AY20*0.3346,)),"")</f>
        <v/>
      </c>
      <c r="DN81" s="241">
        <f>L20</f>
        <v>0</v>
      </c>
      <c r="DO81" s="233">
        <f t="shared" ref="DO81" si="87">DN81+8</f>
        <v>8</v>
      </c>
      <c r="DP81" s="253">
        <f>BC20</f>
        <v>0</v>
      </c>
      <c r="DQ81" s="233">
        <f t="shared" ref="DQ81" si="88">DQ78</f>
        <v>0</v>
      </c>
    </row>
    <row r="82" spans="1:121" x14ac:dyDescent="0.25">
      <c r="A82" t="s">
        <v>428</v>
      </c>
      <c r="B82">
        <v>2</v>
      </c>
      <c r="C82" t="s">
        <v>372</v>
      </c>
      <c r="D82">
        <v>431</v>
      </c>
      <c r="E82">
        <v>2816.5633812075234</v>
      </c>
      <c r="F82">
        <v>0.95</v>
      </c>
      <c r="G82">
        <v>1.1000000000000001</v>
      </c>
      <c r="H82">
        <v>30</v>
      </c>
      <c r="I82">
        <v>7.7</v>
      </c>
      <c r="J82" t="s">
        <v>367</v>
      </c>
      <c r="K82">
        <v>100</v>
      </c>
      <c r="L82">
        <v>16</v>
      </c>
      <c r="M82" t="s">
        <v>422</v>
      </c>
      <c r="N82">
        <f t="shared" si="32"/>
        <v>2.66</v>
      </c>
      <c r="O82">
        <f t="shared" si="33"/>
        <v>2</v>
      </c>
      <c r="P82" s="7"/>
      <c r="Q82" s="120"/>
      <c r="AC82" s="211"/>
      <c r="AD82" s="211"/>
      <c r="AE82" s="211"/>
      <c r="AF82" s="211"/>
      <c r="AK82" s="115"/>
      <c r="AL82" s="7"/>
      <c r="AM82" s="7"/>
      <c r="AW82" s="211"/>
      <c r="AX82" s="211"/>
      <c r="AY82" s="211"/>
      <c r="AZ82" s="119"/>
      <c r="BE82" s="7"/>
      <c r="BG82" s="122"/>
      <c r="CN82" s="130">
        <v>160</v>
      </c>
      <c r="CO82" s="1">
        <v>0.78402243332267385</v>
      </c>
      <c r="CP82">
        <v>0.72223627558039949</v>
      </c>
      <c r="CQ82">
        <v>0.78402243332267385</v>
      </c>
      <c r="CR82">
        <v>0.72223627558039949</v>
      </c>
      <c r="CS82">
        <v>0.70153112340864476</v>
      </c>
      <c r="CT82">
        <v>0.65706930534609798</v>
      </c>
      <c r="CU82">
        <v>0.70153112340864476</v>
      </c>
      <c r="CV82">
        <v>0.65706930534609798</v>
      </c>
      <c r="CW82">
        <v>0.78402243332267385</v>
      </c>
      <c r="CX82">
        <v>0.72223627558039949</v>
      </c>
      <c r="CY82">
        <v>0.70153112340864476</v>
      </c>
      <c r="CZ82" s="8">
        <v>0.65706930534609798</v>
      </c>
      <c r="DE82" s="74"/>
      <c r="DF82" s="248">
        <v>300</v>
      </c>
      <c r="DG82" s="102">
        <f>BJ21</f>
        <v>0</v>
      </c>
      <c r="DH82" s="234">
        <f>ROUND(IF($BZ$2=1,U21,IF($BZ$2=2,U21*3.412141633,)),0)</f>
        <v>0</v>
      </c>
      <c r="DI82" s="235">
        <f>IF($BZ$2=1,ROUND(Y21,0),IF($BZ$2=2,ROUND(Y21/272.7654,1),))</f>
        <v>0</v>
      </c>
      <c r="DJ82" s="230">
        <f>IF($BZ$2=1,AC21,IF($BZ$2=2,AC21*0.3346,))</f>
        <v>0</v>
      </c>
      <c r="DK82" s="250"/>
      <c r="DL82" s="238"/>
      <c r="DM82" s="251"/>
      <c r="DN82" s="239">
        <v>0</v>
      </c>
      <c r="DO82" s="240">
        <v>0</v>
      </c>
      <c r="DP82" s="249">
        <v>0</v>
      </c>
      <c r="DQ82" s="242">
        <f>IF($BZ$2=1,AZ21,IF($BZ$2=2,AZ21/4.54609,))</f>
        <v>0</v>
      </c>
    </row>
    <row r="83" spans="1:121" x14ac:dyDescent="0.25">
      <c r="A83" t="s">
        <v>429</v>
      </c>
      <c r="B83">
        <v>3</v>
      </c>
      <c r="C83" t="s">
        <v>281</v>
      </c>
      <c r="D83">
        <v>595</v>
      </c>
      <c r="E83">
        <v>3882.7</v>
      </c>
      <c r="F83">
        <v>0.95</v>
      </c>
      <c r="G83">
        <v>1.1000000000000001</v>
      </c>
      <c r="H83">
        <v>44.1</v>
      </c>
      <c r="I83">
        <v>10.7</v>
      </c>
      <c r="J83" t="s">
        <v>367</v>
      </c>
      <c r="K83">
        <v>100</v>
      </c>
      <c r="L83">
        <v>16</v>
      </c>
      <c r="M83" t="s">
        <v>422</v>
      </c>
      <c r="N83">
        <f t="shared" si="32"/>
        <v>2.66</v>
      </c>
      <c r="O83">
        <f t="shared" si="33"/>
        <v>2</v>
      </c>
      <c r="P83" s="7"/>
      <c r="Q83" s="120"/>
      <c r="AC83" s="211"/>
      <c r="AD83" s="211"/>
      <c r="AE83" s="211"/>
      <c r="AF83" s="211"/>
      <c r="AK83" s="115"/>
      <c r="AL83" s="7"/>
      <c r="AM83" s="7"/>
      <c r="AW83" s="211"/>
      <c r="AX83" s="211"/>
      <c r="AY83" s="211"/>
      <c r="AZ83" s="119"/>
      <c r="BE83" s="7"/>
      <c r="BG83" s="122"/>
      <c r="CN83" s="130">
        <v>180</v>
      </c>
      <c r="CO83" s="1">
        <v>0.78402243332267385</v>
      </c>
      <c r="CP83">
        <v>0.72223627558039949</v>
      </c>
      <c r="CQ83">
        <v>0.78402243332267385</v>
      </c>
      <c r="CR83">
        <v>0.72223627558039949</v>
      </c>
      <c r="CS83">
        <v>0.70153112340864476</v>
      </c>
      <c r="CT83">
        <v>0.65706930534609798</v>
      </c>
      <c r="CU83">
        <v>0.70153112340864476</v>
      </c>
      <c r="CV83">
        <v>0.65706930534609798</v>
      </c>
      <c r="CW83">
        <v>0.78402243332267385</v>
      </c>
      <c r="CX83">
        <v>0.72223627558039949</v>
      </c>
      <c r="CY83">
        <v>0.70153112340864476</v>
      </c>
      <c r="CZ83" s="8">
        <v>0.65706930534609798</v>
      </c>
      <c r="DE83" s="74"/>
      <c r="DF83" s="98">
        <f>DF82</f>
        <v>300</v>
      </c>
      <c r="DG83" s="106">
        <f>BK21</f>
        <v>0</v>
      </c>
      <c r="DH83" s="99">
        <f>ROUND(IF($BZ$2=1,V21,IF($BZ$2=2,V21*3.412141633,)),0)</f>
        <v>0</v>
      </c>
      <c r="DI83" s="157">
        <f>IF($BZ$2=1,ROUND(Z21,0),IF($BZ$2=2,ROUND(Z21/272.7654,1),))</f>
        <v>0</v>
      </c>
      <c r="DJ83" s="231">
        <f>IF($BZ$2=1,AD21,IF($BZ$2=2,AD21*0.3346,))</f>
        <v>0</v>
      </c>
      <c r="DK83" s="256" t="str">
        <f>IF(BY21=1,ROUND(IF($BZ$2=1,AQ21,IF($BZ$2=2,AQ21*3.412141633,)),0),"")</f>
        <v/>
      </c>
      <c r="DL83" s="110" t="str">
        <f>IF(BY21=1,IF($BZ$2=1,ROUND(AT21,0),IF($BZ$2=2,ROUND(AT21/272.7654,1),)),"")</f>
        <v/>
      </c>
      <c r="DM83" s="152" t="str">
        <f>IF(BY21=1,IF($BZ$2=1,AW21,IF($BZ$2=2,AW21*0.3346,)),"")</f>
        <v/>
      </c>
      <c r="DN83" s="100">
        <f>J21</f>
        <v>0</v>
      </c>
      <c r="DO83" s="101">
        <f t="shared" ref="DO83" si="89">DN83+8</f>
        <v>8</v>
      </c>
      <c r="DP83" s="102">
        <f>BA21</f>
        <v>0</v>
      </c>
      <c r="DQ83" s="105">
        <f t="shared" ref="DQ83" si="90">DQ82</f>
        <v>0</v>
      </c>
    </row>
    <row r="84" spans="1:121" x14ac:dyDescent="0.25">
      <c r="A84" t="s">
        <v>430</v>
      </c>
      <c r="B84">
        <v>0</v>
      </c>
      <c r="C84" t="s">
        <v>278</v>
      </c>
      <c r="D84">
        <v>0</v>
      </c>
      <c r="E84">
        <v>1691.2</v>
      </c>
      <c r="G84">
        <v>1.5</v>
      </c>
      <c r="J84" t="s">
        <v>367</v>
      </c>
      <c r="K84">
        <v>100</v>
      </c>
      <c r="L84">
        <v>21</v>
      </c>
      <c r="M84" t="s">
        <v>422</v>
      </c>
      <c r="N84">
        <f t="shared" si="32"/>
        <v>4.17</v>
      </c>
      <c r="O84">
        <f t="shared" si="33"/>
        <v>2.7</v>
      </c>
      <c r="P84" s="7"/>
      <c r="Q84" s="120"/>
      <c r="AC84" s="211"/>
      <c r="AD84" s="211"/>
      <c r="AE84" s="211"/>
      <c r="AF84" s="211"/>
      <c r="AK84" s="115"/>
      <c r="AL84" s="7"/>
      <c r="AM84" s="7"/>
      <c r="AW84" s="211"/>
      <c r="AX84" s="211"/>
      <c r="AY84" s="211"/>
      <c r="AZ84" s="119"/>
      <c r="BE84" s="7"/>
      <c r="BG84" s="122"/>
      <c r="CN84" s="130">
        <v>200</v>
      </c>
      <c r="CO84" s="1">
        <v>0.76885591203746129</v>
      </c>
      <c r="CP84">
        <v>0.70538685838828352</v>
      </c>
      <c r="CQ84">
        <v>0.76885591203746129</v>
      </c>
      <c r="CR84">
        <v>0.70538685838828352</v>
      </c>
      <c r="CS84">
        <v>0.69291747680457172</v>
      </c>
      <c r="CT84">
        <v>0.65762042960065581</v>
      </c>
      <c r="CU84">
        <v>0.69291747680457172</v>
      </c>
      <c r="CV84">
        <v>0.65762042960065581</v>
      </c>
      <c r="CW84">
        <v>0.76885591203746129</v>
      </c>
      <c r="CX84">
        <v>0.70538685838828352</v>
      </c>
      <c r="CY84">
        <v>0.69291747680457172</v>
      </c>
      <c r="CZ84" s="8">
        <v>0.65762042960065581</v>
      </c>
      <c r="DE84" s="74"/>
      <c r="DF84" s="98">
        <f>DF82</f>
        <v>300</v>
      </c>
      <c r="DG84" s="106">
        <f>BL21</f>
        <v>0</v>
      </c>
      <c r="DH84" s="99">
        <f>ROUND(IF($BZ$2=1,W21,IF($BZ$2=2,W21*3.412141633,)),0)</f>
        <v>0</v>
      </c>
      <c r="DI84" s="157">
        <f>IF($BZ$2=1,ROUND(AA21,0),IF($BZ$2=2,ROUND(AA21/272.7654,1),))</f>
        <v>0</v>
      </c>
      <c r="DJ84" s="231">
        <f>IF($BZ$2=1,AE21,IF($BZ$2=2,AE21*0.3346,))</f>
        <v>0</v>
      </c>
      <c r="DK84" s="256" t="str">
        <f>IF(BY21=1,ROUND(IF($BZ$2=1,AR21,IF($BZ$2=2,AR21*3.412141633,)),0),"")</f>
        <v/>
      </c>
      <c r="DL84" s="110" t="str">
        <f>IF(BY21=1,IF($BZ$2=1,ROUND(AU21,0),IF($BZ$2=2,ROUND(AU21/272.7654,1),)),"")</f>
        <v/>
      </c>
      <c r="DM84" s="152" t="str">
        <f>IF(BY21=1,IF($BZ$2=1,AX21,IF($BZ$2=2,AX21*0.3346,)),"")</f>
        <v/>
      </c>
      <c r="DN84" s="100">
        <f>K21</f>
        <v>0</v>
      </c>
      <c r="DO84" s="101">
        <f>DN84+8</f>
        <v>8</v>
      </c>
      <c r="DP84" s="102">
        <f>BB21</f>
        <v>0</v>
      </c>
      <c r="DQ84" s="105">
        <f t="shared" ref="DQ84" si="91">DQ82</f>
        <v>0</v>
      </c>
    </row>
    <row r="85" spans="1:121" x14ac:dyDescent="0.25">
      <c r="A85" t="s">
        <v>431</v>
      </c>
      <c r="B85">
        <v>1</v>
      </c>
      <c r="C85" t="s">
        <v>370</v>
      </c>
      <c r="D85">
        <v>439.41631078060919</v>
      </c>
      <c r="E85">
        <v>3387.5608889256064</v>
      </c>
      <c r="F85">
        <v>0.85</v>
      </c>
      <c r="G85">
        <v>1.05</v>
      </c>
      <c r="H85">
        <v>26</v>
      </c>
      <c r="I85">
        <v>7</v>
      </c>
      <c r="J85" t="s">
        <v>367</v>
      </c>
      <c r="K85">
        <v>100</v>
      </c>
      <c r="L85">
        <v>21</v>
      </c>
      <c r="M85" t="s">
        <v>422</v>
      </c>
      <c r="N85">
        <f t="shared" si="32"/>
        <v>4.17</v>
      </c>
      <c r="O85">
        <f t="shared" si="33"/>
        <v>2.7</v>
      </c>
      <c r="P85" s="7"/>
      <c r="Q85" s="120"/>
      <c r="AC85" s="211"/>
      <c r="AD85" s="211"/>
      <c r="AE85" s="211"/>
      <c r="AF85" s="211"/>
      <c r="AK85" s="115"/>
      <c r="AL85" s="7"/>
      <c r="AM85" s="7"/>
      <c r="AW85" s="211"/>
      <c r="AX85" s="211"/>
      <c r="AY85" s="211"/>
      <c r="AZ85" s="119"/>
      <c r="BE85" s="7"/>
      <c r="BG85" s="122"/>
      <c r="CN85" s="130">
        <v>220</v>
      </c>
      <c r="CO85" s="1">
        <v>0.7585639347228863</v>
      </c>
      <c r="CP85">
        <v>0.69425955238573378</v>
      </c>
      <c r="CQ85">
        <v>0.7585639347228863</v>
      </c>
      <c r="CR85">
        <v>0.69425955238573378</v>
      </c>
      <c r="CS85">
        <v>0.68521071868549555</v>
      </c>
      <c r="CT85">
        <v>0.65780685179925613</v>
      </c>
      <c r="CU85">
        <v>0.68521071868549555</v>
      </c>
      <c r="CV85">
        <v>0.65780685179925613</v>
      </c>
      <c r="CW85">
        <v>0.7585639347228863</v>
      </c>
      <c r="CX85">
        <v>0.69425955238573378</v>
      </c>
      <c r="CY85">
        <v>0.68521071868549555</v>
      </c>
      <c r="CZ85" s="8">
        <v>0.65780685179925613</v>
      </c>
      <c r="DE85" s="74"/>
      <c r="DF85" s="98">
        <f>DF82</f>
        <v>300</v>
      </c>
      <c r="DG85" s="107">
        <f>BM21</f>
        <v>0</v>
      </c>
      <c r="DH85" s="236">
        <f>ROUND(IF($BZ$2=1,X21,IF($BZ$2=2,X21*3.412141633,)),0)</f>
        <v>0</v>
      </c>
      <c r="DI85" s="237">
        <f>IF($BZ$2=1,ROUND(AB21,0),IF($BZ$2=2,ROUND(AB21/272.7654,1),))</f>
        <v>0</v>
      </c>
      <c r="DJ85" s="232">
        <f>IF($BZ$2=1,AF21,IF($BZ$2=2,AF21*0.3346,))</f>
        <v>0</v>
      </c>
      <c r="DK85" s="257" t="str">
        <f>IF(BY21=1,ROUND(IF($BZ$2=1,AS21,IF($BZ$2=2,AS21*3.412141633,)),0),"")</f>
        <v/>
      </c>
      <c r="DL85" s="258" t="str">
        <f>IF(BY21=1,IF($BZ$2=1,ROUND(AV21,0),IF($BZ$2=2,ROUND(AV21/272.7654,1),)),"")</f>
        <v/>
      </c>
      <c r="DM85" s="232" t="str">
        <f>IF(BY21=1,IF($BZ$2=1,AY21,IF($BZ$2=2,AY21*0.3346,)),"")</f>
        <v/>
      </c>
      <c r="DN85" s="241">
        <f>L21</f>
        <v>0</v>
      </c>
      <c r="DO85" s="233">
        <f t="shared" ref="DO85" si="92">DN85+8</f>
        <v>8</v>
      </c>
      <c r="DP85" s="253">
        <f>BC21</f>
        <v>0</v>
      </c>
      <c r="DQ85" s="233">
        <f t="shared" ref="DQ85" si="93">DQ82</f>
        <v>0</v>
      </c>
    </row>
    <row r="86" spans="1:121" x14ac:dyDescent="0.25">
      <c r="A86" t="s">
        <v>432</v>
      </c>
      <c r="B86">
        <v>2</v>
      </c>
      <c r="C86" t="s">
        <v>372</v>
      </c>
      <c r="D86">
        <v>470.51776864522725</v>
      </c>
      <c r="E86">
        <v>3627.3291443724347</v>
      </c>
      <c r="F86">
        <v>0.85</v>
      </c>
      <c r="G86">
        <v>1.05</v>
      </c>
      <c r="H86">
        <v>30</v>
      </c>
      <c r="I86">
        <v>7.7</v>
      </c>
      <c r="J86" t="s">
        <v>367</v>
      </c>
      <c r="K86">
        <v>100</v>
      </c>
      <c r="L86">
        <v>21</v>
      </c>
      <c r="M86" t="s">
        <v>422</v>
      </c>
      <c r="N86">
        <f t="shared" si="32"/>
        <v>4.17</v>
      </c>
      <c r="O86">
        <f t="shared" si="33"/>
        <v>2.7</v>
      </c>
      <c r="P86" s="7"/>
      <c r="Q86" s="120"/>
      <c r="AC86" s="211"/>
      <c r="AD86" s="211"/>
      <c r="AE86" s="211"/>
      <c r="AF86" s="211"/>
      <c r="AK86" s="115"/>
      <c r="AL86" s="7"/>
      <c r="AM86" s="7"/>
      <c r="AW86" s="211"/>
      <c r="AX86" s="211"/>
      <c r="AY86" s="211"/>
      <c r="AZ86" s="119"/>
      <c r="BE86" s="7"/>
      <c r="BG86" s="122"/>
      <c r="CN86" s="130">
        <v>240</v>
      </c>
      <c r="CO86" s="1">
        <v>0.75027509009945204</v>
      </c>
      <c r="CP86">
        <v>0.68488673514658593</v>
      </c>
      <c r="CQ86">
        <v>0.75027509009945204</v>
      </c>
      <c r="CR86">
        <v>0.68488673514658593</v>
      </c>
      <c r="CS86">
        <v>0.68190440163328403</v>
      </c>
      <c r="CT86">
        <v>0.65796861393376183</v>
      </c>
      <c r="CU86">
        <v>0.68190440163328403</v>
      </c>
      <c r="CV86">
        <v>0.65796861393376183</v>
      </c>
      <c r="CW86">
        <v>0.75027509009945204</v>
      </c>
      <c r="CX86">
        <v>0.68488673514658593</v>
      </c>
      <c r="CY86">
        <v>0.68190440163328403</v>
      </c>
      <c r="CZ86" s="8">
        <v>0.65796861393376183</v>
      </c>
      <c r="DE86" s="74"/>
      <c r="DF86" s="254"/>
      <c r="DG86" s="254"/>
      <c r="DH86" s="254"/>
      <c r="DI86" s="254"/>
      <c r="DJ86" s="254"/>
      <c r="DK86" s="254"/>
      <c r="DL86" s="254"/>
      <c r="DM86" s="254"/>
      <c r="DN86" s="254"/>
      <c r="DO86" s="254"/>
      <c r="DP86" s="254"/>
      <c r="DQ86" s="255" t="s">
        <v>277</v>
      </c>
    </row>
    <row r="87" spans="1:121" x14ac:dyDescent="0.25">
      <c r="A87" t="s">
        <v>433</v>
      </c>
      <c r="B87">
        <v>3</v>
      </c>
      <c r="C87" t="s">
        <v>281</v>
      </c>
      <c r="D87">
        <v>648.62</v>
      </c>
      <c r="E87">
        <v>5000.3599999999997</v>
      </c>
      <c r="F87">
        <v>0.85</v>
      </c>
      <c r="G87">
        <v>1.05</v>
      </c>
      <c r="H87">
        <v>44.1</v>
      </c>
      <c r="I87">
        <v>10.7</v>
      </c>
      <c r="J87" t="s">
        <v>367</v>
      </c>
      <c r="K87">
        <v>100</v>
      </c>
      <c r="L87">
        <v>21</v>
      </c>
      <c r="M87" t="s">
        <v>422</v>
      </c>
      <c r="N87">
        <f t="shared" si="32"/>
        <v>4.17</v>
      </c>
      <c r="O87">
        <f t="shared" si="33"/>
        <v>2.7</v>
      </c>
      <c r="P87" s="7"/>
      <c r="Q87" s="120"/>
      <c r="AC87" s="211"/>
      <c r="AD87" s="211"/>
      <c r="AE87" s="211"/>
      <c r="AF87" s="211"/>
      <c r="AK87" s="115"/>
      <c r="AL87" s="7"/>
      <c r="AM87" s="7"/>
      <c r="AW87" s="211"/>
      <c r="AX87" s="211"/>
      <c r="AY87" s="211"/>
      <c r="AZ87" s="119"/>
      <c r="BE87" s="7"/>
      <c r="BG87" s="122"/>
      <c r="CN87" s="130">
        <v>260</v>
      </c>
      <c r="CO87" s="1">
        <v>0.75</v>
      </c>
      <c r="CP87">
        <v>0.68</v>
      </c>
      <c r="CQ87">
        <v>0.75</v>
      </c>
      <c r="CR87">
        <v>0.68</v>
      </c>
      <c r="CS87">
        <v>0.68190449384530405</v>
      </c>
      <c r="CT87">
        <v>0.65796861393376183</v>
      </c>
      <c r="CU87">
        <v>0.68190449384530405</v>
      </c>
      <c r="CV87">
        <v>0.65796861393376183</v>
      </c>
      <c r="CW87">
        <v>0.75</v>
      </c>
      <c r="CX87">
        <v>0.68</v>
      </c>
      <c r="CY87">
        <v>0.68190449384530405</v>
      </c>
      <c r="CZ87" s="8">
        <v>0.65796861393376183</v>
      </c>
      <c r="DE87" s="74"/>
      <c r="DF87" s="156" t="s">
        <v>13</v>
      </c>
      <c r="DG87" s="104">
        <f>IF($J$4=data!$CC$3,NL!DI6,IF($J$4=data!$CC$4,EN!DI6,IF($J$4=data!$CC$5,FR!DI6,IF($J$4=data!$CC$6,DE!DI6,IF($J$4=data!$CC$7,NR!DI6,IF($J$4=data!$CC$8,SP!DI6,IF($J$4=data!$CC$9,SW!DI6,)))))))</f>
        <v>0</v>
      </c>
      <c r="DH87" s="74"/>
      <c r="DI87" s="74"/>
      <c r="DJ87" s="74"/>
      <c r="DK87" s="74"/>
      <c r="DL87" s="74"/>
      <c r="DM87" s="74"/>
      <c r="DN87" s="74"/>
      <c r="DO87" s="74"/>
      <c r="DP87" s="74"/>
      <c r="DQ87" s="74"/>
    </row>
    <row r="88" spans="1:121" x14ac:dyDescent="0.25">
      <c r="A88" t="s">
        <v>434</v>
      </c>
      <c r="B88">
        <v>0</v>
      </c>
      <c r="C88" t="s">
        <v>278</v>
      </c>
      <c r="D88">
        <v>0</v>
      </c>
      <c r="E88">
        <v>894.88000000000011</v>
      </c>
      <c r="G88">
        <v>1.5</v>
      </c>
      <c r="J88" t="s">
        <v>367</v>
      </c>
      <c r="K88">
        <v>110</v>
      </c>
      <c r="L88">
        <v>11</v>
      </c>
      <c r="M88">
        <v>105</v>
      </c>
      <c r="N88">
        <f t="shared" si="32"/>
        <v>3.44</v>
      </c>
      <c r="O88">
        <f t="shared" si="33"/>
        <v>1.5</v>
      </c>
      <c r="P88" s="7"/>
      <c r="Q88" s="120"/>
      <c r="AC88" s="211"/>
      <c r="AD88" s="211"/>
      <c r="AE88" s="211"/>
      <c r="AF88" s="211"/>
      <c r="AK88" s="115"/>
      <c r="AL88" s="7"/>
      <c r="AM88" s="7"/>
      <c r="AW88" s="211"/>
      <c r="AX88" s="211"/>
      <c r="AY88" s="211"/>
      <c r="AZ88" s="119"/>
      <c r="BE88" s="7"/>
      <c r="BG88" s="122"/>
      <c r="CN88" s="130">
        <v>280</v>
      </c>
      <c r="CO88" s="1">
        <v>0.75077946095441817</v>
      </c>
      <c r="CP88">
        <v>0.68</v>
      </c>
      <c r="CQ88">
        <v>0.75077946095441817</v>
      </c>
      <c r="CR88">
        <v>0.68</v>
      </c>
      <c r="CS88">
        <v>0.67294243770541662</v>
      </c>
      <c r="CT88">
        <v>0.6582099452827469</v>
      </c>
      <c r="CU88">
        <v>0.67294243770541662</v>
      </c>
      <c r="CV88">
        <v>0.6582099452827469</v>
      </c>
      <c r="CW88">
        <v>0.75077946095441817</v>
      </c>
      <c r="CX88">
        <v>0.68</v>
      </c>
      <c r="CY88">
        <v>0.67294243770541662</v>
      </c>
      <c r="CZ88" s="8">
        <v>0.6582099452827469</v>
      </c>
      <c r="DE88" s="74"/>
      <c r="DF88" s="156" t="s">
        <v>14</v>
      </c>
      <c r="DG88" s="104">
        <f>IF($J$4=data!$CC$3,NL!DF20,IF($J$4=data!$CC$4,EN!DF20,IF($J$4=data!$CC$5,FR!DF20,IF($J$4=data!$CC$6,DE!DF20,IF($J$4=data!$CC$7,NR!DF20,IF($J$4=data!$CC$8,SP!DF20,IF($J$4=data!$CC$9,SW!DF20,)))))))</f>
        <v>0</v>
      </c>
      <c r="DH88" s="74"/>
      <c r="DI88" s="74"/>
      <c r="DJ88" s="74"/>
      <c r="DK88" s="74"/>
      <c r="DL88" s="74"/>
      <c r="DM88" s="74"/>
      <c r="DN88" s="74"/>
      <c r="DO88" s="74"/>
      <c r="DP88" s="74"/>
      <c r="DQ88" s="74"/>
    </row>
    <row r="89" spans="1:121" x14ac:dyDescent="0.25">
      <c r="A89" t="s">
        <v>435</v>
      </c>
      <c r="B89">
        <v>1</v>
      </c>
      <c r="C89" t="s">
        <v>370</v>
      </c>
      <c r="D89">
        <v>401.42051232401269</v>
      </c>
      <c r="E89">
        <v>2396.6961264405954</v>
      </c>
      <c r="F89">
        <v>0.95</v>
      </c>
      <c r="G89">
        <v>1.1000000000000001</v>
      </c>
      <c r="H89">
        <v>26</v>
      </c>
      <c r="I89">
        <v>8.4</v>
      </c>
      <c r="J89" t="s">
        <v>367</v>
      </c>
      <c r="K89">
        <v>110</v>
      </c>
      <c r="L89">
        <v>11</v>
      </c>
      <c r="M89">
        <v>105</v>
      </c>
      <c r="N89">
        <f t="shared" si="32"/>
        <v>3.44</v>
      </c>
      <c r="O89">
        <f t="shared" si="33"/>
        <v>1.5</v>
      </c>
      <c r="P89" s="7"/>
      <c r="Q89" s="120"/>
      <c r="AC89" s="211"/>
      <c r="AD89" s="211"/>
      <c r="AE89" s="211"/>
      <c r="AF89" s="211"/>
      <c r="AK89" s="115"/>
      <c r="AL89" s="7"/>
      <c r="AM89" s="7"/>
      <c r="AW89" s="211"/>
      <c r="AX89" s="211"/>
      <c r="AY89" s="211"/>
      <c r="AZ89" s="119"/>
      <c r="BE89" s="7"/>
      <c r="BG89" s="122"/>
      <c r="CN89" s="131">
        <v>300</v>
      </c>
      <c r="CO89" s="123">
        <v>0.75077946095441817</v>
      </c>
      <c r="CP89" s="124">
        <v>0.68</v>
      </c>
      <c r="CQ89" s="124">
        <v>0.75077946095441817</v>
      </c>
      <c r="CR89" s="124">
        <v>0.68</v>
      </c>
      <c r="CS89" s="124">
        <v>0.67294243770541662</v>
      </c>
      <c r="CT89" s="124">
        <v>0.6582099452827469</v>
      </c>
      <c r="CU89" s="124">
        <v>0.67294243770541662</v>
      </c>
      <c r="CV89" s="124">
        <v>0.6582099452827469</v>
      </c>
      <c r="CW89" s="124">
        <v>0.75077946095441817</v>
      </c>
      <c r="CX89" s="124">
        <v>0.68</v>
      </c>
      <c r="CY89" s="124">
        <v>0.67294243770541662</v>
      </c>
      <c r="CZ89" s="125">
        <v>0.6582099452827469</v>
      </c>
      <c r="DE89" s="74"/>
      <c r="DF89" s="156" t="s">
        <v>48</v>
      </c>
      <c r="DG89" s="104">
        <f>IF($J$4=data!$CC$3,NL!DF21,IF($J$4=data!$CC$4,EN!DF21,IF($J$4=data!$CC$5,FR!DF21,IF($J$4=data!$CC$6,DE!DF21,IF($J$4=data!$CC$7,NR!DF21,IF($J$4=data!$CC$8,SP!DF21,IF($J$4=data!$CC$9,SW!DF21,)))))))</f>
        <v>0</v>
      </c>
      <c r="DH89" s="74"/>
      <c r="DI89" s="74"/>
      <c r="DJ89" s="74"/>
      <c r="DK89" s="74"/>
      <c r="DL89" s="74"/>
      <c r="DM89" s="74"/>
      <c r="DN89" s="74"/>
      <c r="DO89" s="74"/>
      <c r="DP89" s="74"/>
      <c r="DQ89" s="74"/>
    </row>
    <row r="90" spans="1:121" x14ac:dyDescent="0.25">
      <c r="A90" t="s">
        <v>436</v>
      </c>
      <c r="B90">
        <v>2</v>
      </c>
      <c r="C90" t="s">
        <v>372</v>
      </c>
      <c r="D90">
        <v>432.4594048025981</v>
      </c>
      <c r="E90">
        <v>2582.0149905458411</v>
      </c>
      <c r="F90">
        <v>0.95</v>
      </c>
      <c r="G90">
        <v>1.1000000000000001</v>
      </c>
      <c r="H90">
        <v>30</v>
      </c>
      <c r="I90">
        <v>9.3000000000000007</v>
      </c>
      <c r="J90" t="s">
        <v>367</v>
      </c>
      <c r="K90">
        <v>110</v>
      </c>
      <c r="L90">
        <v>11</v>
      </c>
      <c r="M90">
        <v>105</v>
      </c>
      <c r="N90">
        <f t="shared" si="32"/>
        <v>3.44</v>
      </c>
      <c r="O90">
        <f t="shared" si="33"/>
        <v>1.5</v>
      </c>
      <c r="P90" s="7"/>
      <c r="Q90" s="120"/>
      <c r="AC90" s="211"/>
      <c r="AD90" s="211"/>
      <c r="AE90" s="211"/>
      <c r="AF90" s="211"/>
      <c r="AK90" s="115"/>
      <c r="AL90" s="7"/>
      <c r="AM90" s="7"/>
      <c r="AW90" s="211"/>
      <c r="AX90" s="211"/>
      <c r="AY90" s="211"/>
      <c r="AZ90" s="119"/>
      <c r="BE90" s="7"/>
      <c r="BG90" s="122"/>
      <c r="DE90" s="74"/>
      <c r="DF90" s="156" t="s">
        <v>168</v>
      </c>
      <c r="DG90" s="245">
        <f>IF($J$4=data!$CC$3,NL!DF22,IF($J$4=data!$CC$4,EN!DF22,IF($J$4=data!$CC$5,FR!DF22,IF($J$4=data!$CC$6,DE!DF22,IF($J$4=data!$CC$7,NR!DF22,IF($J$4=data!$CC$8,SP!DF22,IF($J$4=data!$CC$9,SW!DF22,)))))))</f>
        <v>0</v>
      </c>
      <c r="DH90" s="245"/>
      <c r="DI90" s="245"/>
      <c r="DJ90" s="245"/>
      <c r="DK90" s="245"/>
      <c r="DL90" s="245"/>
      <c r="DM90" s="245"/>
      <c r="DN90" s="245"/>
      <c r="DO90" s="245"/>
      <c r="DP90" s="245"/>
      <c r="DQ90" s="245"/>
    </row>
    <row r="91" spans="1:121" x14ac:dyDescent="0.25">
      <c r="A91" t="s">
        <v>437</v>
      </c>
      <c r="B91">
        <v>3</v>
      </c>
      <c r="C91" t="s">
        <v>281</v>
      </c>
      <c r="D91">
        <v>530.84</v>
      </c>
      <c r="E91">
        <v>3169.4</v>
      </c>
      <c r="F91">
        <v>0.95</v>
      </c>
      <c r="G91">
        <v>1.1000000000000001</v>
      </c>
      <c r="H91">
        <v>43.5</v>
      </c>
      <c r="I91">
        <v>14</v>
      </c>
      <c r="J91" t="s">
        <v>367</v>
      </c>
      <c r="K91">
        <v>110</v>
      </c>
      <c r="L91">
        <v>11</v>
      </c>
      <c r="M91">
        <v>105</v>
      </c>
      <c r="N91">
        <f t="shared" si="32"/>
        <v>3.44</v>
      </c>
      <c r="O91">
        <f t="shared" si="33"/>
        <v>1.5</v>
      </c>
      <c r="P91" s="7"/>
      <c r="Q91" s="120"/>
      <c r="AC91" s="211"/>
      <c r="AD91" s="211"/>
      <c r="AE91" s="211"/>
      <c r="AF91" s="211"/>
      <c r="AK91" s="115"/>
      <c r="AL91" s="7"/>
      <c r="AM91" s="7"/>
      <c r="AW91" s="211"/>
      <c r="AX91" s="211"/>
      <c r="AY91" s="211"/>
      <c r="AZ91" s="119"/>
      <c r="BE91" s="7"/>
      <c r="BG91" s="122"/>
      <c r="CN91" s="149" t="s">
        <v>129</v>
      </c>
      <c r="CO91" s="134" t="s">
        <v>130</v>
      </c>
      <c r="DE91" s="74"/>
      <c r="DF91" s="74"/>
      <c r="DG91" s="74"/>
      <c r="DH91" s="74"/>
      <c r="DI91" s="74"/>
      <c r="DJ91" s="74"/>
      <c r="DK91" s="74"/>
      <c r="DL91" s="74"/>
      <c r="DM91" s="74"/>
      <c r="DN91" s="74"/>
      <c r="DO91" s="74"/>
      <c r="DP91" s="74"/>
      <c r="DQ91" s="74"/>
    </row>
    <row r="92" spans="1:121" x14ac:dyDescent="0.25">
      <c r="A92" t="s">
        <v>438</v>
      </c>
      <c r="B92">
        <v>0</v>
      </c>
      <c r="C92" t="s">
        <v>278</v>
      </c>
      <c r="D92">
        <v>0</v>
      </c>
      <c r="E92">
        <v>1191.3600000000001</v>
      </c>
      <c r="G92">
        <v>1.5</v>
      </c>
      <c r="J92" t="s">
        <v>367</v>
      </c>
      <c r="K92">
        <v>110</v>
      </c>
      <c r="L92">
        <v>16</v>
      </c>
      <c r="M92">
        <v>105</v>
      </c>
      <c r="N92">
        <f t="shared" si="32"/>
        <v>2.64</v>
      </c>
      <c r="O92">
        <f t="shared" si="33"/>
        <v>2.2000000000000002</v>
      </c>
      <c r="P92" s="7"/>
      <c r="Q92" s="120"/>
      <c r="AC92" s="211"/>
      <c r="AD92" s="211"/>
      <c r="AE92" s="211"/>
      <c r="AF92" s="211"/>
      <c r="AK92" s="115"/>
      <c r="AL92" s="7"/>
      <c r="AM92" s="7"/>
      <c r="AW92" s="211"/>
      <c r="AX92" s="211"/>
      <c r="AY92" s="211"/>
      <c r="AZ92" s="119"/>
      <c r="BE92" s="7"/>
      <c r="BG92" s="122"/>
      <c r="CN92" s="1">
        <v>10</v>
      </c>
      <c r="CO92" s="159">
        <f>0.4/60</f>
        <v>6.6666666666666671E-3</v>
      </c>
    </row>
    <row r="93" spans="1:121" x14ac:dyDescent="0.25">
      <c r="A93" t="s">
        <v>439</v>
      </c>
      <c r="B93">
        <v>1</v>
      </c>
      <c r="C93" t="s">
        <v>370</v>
      </c>
      <c r="D93">
        <v>407.83296705301524</v>
      </c>
      <c r="E93">
        <v>2849.7497938679544</v>
      </c>
      <c r="F93">
        <v>0.95</v>
      </c>
      <c r="G93">
        <v>1.1000000000000001</v>
      </c>
      <c r="H93">
        <v>26</v>
      </c>
      <c r="I93">
        <v>7.9</v>
      </c>
      <c r="J93" t="s">
        <v>367</v>
      </c>
      <c r="K93">
        <v>110</v>
      </c>
      <c r="L93">
        <v>16</v>
      </c>
      <c r="M93">
        <v>105</v>
      </c>
      <c r="N93">
        <f t="shared" ref="N93:N156" si="94">ROUND(IF($L93=11,$R$30*$K93+$S$30,IF($L93=16,$R$31*$K93+$S$31,IF($L93=21,$R$32*$K93+$S$32,""))),2)</f>
        <v>2.64</v>
      </c>
      <c r="O93">
        <f t="shared" ref="O93:O156" si="95">ROUND(IF($L93=11,$K93*$X$30,IF($L93=16,$K93*$X$32,IF($L93=21,$K93*$X$34,""))),1)</f>
        <v>2.2000000000000002</v>
      </c>
      <c r="P93" s="7"/>
      <c r="Q93" s="120"/>
      <c r="AC93" s="211"/>
      <c r="AD93" s="211"/>
      <c r="AE93" s="211"/>
      <c r="AF93" s="211"/>
      <c r="AK93" s="115"/>
      <c r="AL93" s="7"/>
      <c r="AM93" s="7"/>
      <c r="AW93" s="211"/>
      <c r="AX93" s="211"/>
      <c r="AY93" s="211"/>
      <c r="AZ93" s="119"/>
      <c r="BE93" s="7"/>
      <c r="BG93" s="122"/>
      <c r="CN93" s="1">
        <v>11</v>
      </c>
      <c r="CO93" s="160">
        <f>CO92*2</f>
        <v>1.3333333333333334E-2</v>
      </c>
    </row>
    <row r="94" spans="1:121" x14ac:dyDescent="0.25">
      <c r="A94" t="s">
        <v>440</v>
      </c>
      <c r="B94">
        <v>2</v>
      </c>
      <c r="C94" t="s">
        <v>372</v>
      </c>
      <c r="D94">
        <v>436.69898665540194</v>
      </c>
      <c r="E94">
        <v>3051.4523045945984</v>
      </c>
      <c r="F94">
        <v>0.95</v>
      </c>
      <c r="G94">
        <v>1.1000000000000001</v>
      </c>
      <c r="H94">
        <v>30</v>
      </c>
      <c r="I94">
        <v>8.8000000000000007</v>
      </c>
      <c r="J94" t="s">
        <v>367</v>
      </c>
      <c r="K94">
        <v>110</v>
      </c>
      <c r="L94">
        <v>16</v>
      </c>
      <c r="M94">
        <v>105</v>
      </c>
      <c r="N94">
        <f t="shared" si="94"/>
        <v>2.64</v>
      </c>
      <c r="O94">
        <f t="shared" si="95"/>
        <v>2.2000000000000002</v>
      </c>
      <c r="P94" s="7"/>
      <c r="Q94" s="120"/>
      <c r="AC94" s="211"/>
      <c r="AD94" s="211"/>
      <c r="AE94" s="211"/>
      <c r="AF94" s="211"/>
      <c r="AK94" s="115"/>
      <c r="AL94" s="7"/>
      <c r="AM94" s="7"/>
      <c r="AW94" s="211"/>
      <c r="AX94" s="211"/>
      <c r="AY94" s="211"/>
      <c r="AZ94" s="119"/>
      <c r="BE94" s="7"/>
      <c r="BG94" s="122"/>
      <c r="CN94" s="1">
        <v>15</v>
      </c>
      <c r="CO94" s="160">
        <f>CO92*1.5</f>
        <v>0.01</v>
      </c>
    </row>
    <row r="95" spans="1:121" x14ac:dyDescent="0.25">
      <c r="A95" t="s">
        <v>441</v>
      </c>
      <c r="B95">
        <v>3</v>
      </c>
      <c r="C95" t="s">
        <v>281</v>
      </c>
      <c r="D95">
        <v>602</v>
      </c>
      <c r="E95">
        <v>4206.5</v>
      </c>
      <c r="F95">
        <v>0.95</v>
      </c>
      <c r="G95">
        <v>1.1000000000000001</v>
      </c>
      <c r="H95">
        <v>44.1</v>
      </c>
      <c r="I95">
        <v>12.5</v>
      </c>
      <c r="J95" t="s">
        <v>367</v>
      </c>
      <c r="K95">
        <v>110</v>
      </c>
      <c r="L95">
        <v>16</v>
      </c>
      <c r="M95">
        <v>105</v>
      </c>
      <c r="N95">
        <f t="shared" si="94"/>
        <v>2.64</v>
      </c>
      <c r="O95">
        <f t="shared" si="95"/>
        <v>2.2000000000000002</v>
      </c>
      <c r="P95" s="7"/>
      <c r="Q95" s="120"/>
      <c r="AC95" s="211"/>
      <c r="AD95" s="211"/>
      <c r="AE95" s="211"/>
      <c r="AF95" s="211"/>
      <c r="AK95" s="115"/>
      <c r="AL95" s="7"/>
      <c r="AM95" s="7"/>
      <c r="AW95" s="211"/>
      <c r="AX95" s="211"/>
      <c r="AY95" s="211"/>
      <c r="AZ95" s="119"/>
      <c r="BE95" s="7"/>
      <c r="BG95" s="122"/>
      <c r="CN95" s="1">
        <v>16</v>
      </c>
      <c r="CO95" s="130">
        <f>CO94*2</f>
        <v>0.02</v>
      </c>
    </row>
    <row r="96" spans="1:121" x14ac:dyDescent="0.25">
      <c r="A96" t="s">
        <v>442</v>
      </c>
      <c r="B96">
        <v>0</v>
      </c>
      <c r="C96" t="s">
        <v>278</v>
      </c>
      <c r="D96">
        <v>0</v>
      </c>
      <c r="E96">
        <v>1860</v>
      </c>
      <c r="G96">
        <v>1.5</v>
      </c>
      <c r="J96" t="s">
        <v>367</v>
      </c>
      <c r="K96">
        <v>110</v>
      </c>
      <c r="L96">
        <v>21</v>
      </c>
      <c r="M96">
        <v>105</v>
      </c>
      <c r="N96">
        <f t="shared" si="94"/>
        <v>4.1500000000000004</v>
      </c>
      <c r="O96">
        <f t="shared" si="95"/>
        <v>2.9</v>
      </c>
      <c r="P96" s="7"/>
      <c r="Q96" s="120"/>
      <c r="AC96" s="211"/>
      <c r="AD96" s="211"/>
      <c r="AE96" s="211"/>
      <c r="AF96" s="211"/>
      <c r="AK96" s="115"/>
      <c r="AL96" s="7"/>
      <c r="AM96" s="7"/>
      <c r="AW96" s="211"/>
      <c r="AX96" s="211"/>
      <c r="AY96" s="211"/>
      <c r="AZ96" s="119"/>
      <c r="BE96" s="7"/>
      <c r="BG96" s="122"/>
      <c r="CN96" s="1">
        <v>20</v>
      </c>
      <c r="CO96" s="160">
        <f>CO92*2</f>
        <v>1.3333333333333334E-2</v>
      </c>
    </row>
    <row r="97" spans="1:97" x14ac:dyDescent="0.25">
      <c r="A97" t="s">
        <v>443</v>
      </c>
      <c r="B97">
        <v>1</v>
      </c>
      <c r="C97" t="s">
        <v>370</v>
      </c>
      <c r="D97">
        <v>445.64897406447591</v>
      </c>
      <c r="E97">
        <v>3556.1815292902165</v>
      </c>
      <c r="F97">
        <v>0.85</v>
      </c>
      <c r="G97">
        <v>1.05</v>
      </c>
      <c r="H97">
        <v>26</v>
      </c>
      <c r="I97">
        <v>7.9</v>
      </c>
      <c r="J97" t="s">
        <v>367</v>
      </c>
      <c r="K97">
        <v>110</v>
      </c>
      <c r="L97">
        <v>21</v>
      </c>
      <c r="M97">
        <v>105</v>
      </c>
      <c r="N97">
        <f t="shared" si="94"/>
        <v>4.1500000000000004</v>
      </c>
      <c r="O97">
        <f t="shared" si="95"/>
        <v>2.9</v>
      </c>
      <c r="P97" s="7"/>
      <c r="Q97" s="120"/>
      <c r="AC97" s="211"/>
      <c r="AD97" s="211"/>
      <c r="AE97" s="211"/>
      <c r="AF97" s="211"/>
      <c r="AK97" s="115"/>
      <c r="AL97" s="7"/>
      <c r="AM97" s="7"/>
      <c r="AW97" s="211"/>
      <c r="AX97" s="211"/>
      <c r="AY97" s="211"/>
      <c r="AZ97" s="119"/>
      <c r="BE97" s="7"/>
      <c r="BG97" s="122"/>
      <c r="CN97" s="123">
        <v>21</v>
      </c>
      <c r="CO97" s="131">
        <f>CO96*2</f>
        <v>2.6666666666666668E-2</v>
      </c>
    </row>
    <row r="98" spans="1:97" x14ac:dyDescent="0.25">
      <c r="A98" t="s">
        <v>444</v>
      </c>
      <c r="B98">
        <v>2</v>
      </c>
      <c r="C98" t="s">
        <v>372</v>
      </c>
      <c r="D98">
        <v>477.19157375690452</v>
      </c>
      <c r="E98">
        <v>3807.8845891872675</v>
      </c>
      <c r="F98">
        <v>0.85</v>
      </c>
      <c r="G98">
        <v>1.05</v>
      </c>
      <c r="H98">
        <v>30</v>
      </c>
      <c r="I98">
        <v>8.8000000000000007</v>
      </c>
      <c r="J98" t="s">
        <v>367</v>
      </c>
      <c r="K98">
        <v>110</v>
      </c>
      <c r="L98">
        <v>21</v>
      </c>
      <c r="M98">
        <v>105</v>
      </c>
      <c r="N98">
        <f t="shared" si="94"/>
        <v>4.1500000000000004</v>
      </c>
      <c r="O98">
        <f t="shared" si="95"/>
        <v>2.9</v>
      </c>
      <c r="P98" s="7"/>
      <c r="Q98" s="120"/>
      <c r="AC98" s="211"/>
      <c r="AD98" s="211"/>
      <c r="AE98" s="211"/>
      <c r="AF98" s="211"/>
      <c r="AK98" s="115"/>
      <c r="AL98" s="7"/>
      <c r="AM98" s="7"/>
      <c r="AW98" s="211"/>
      <c r="AX98" s="211"/>
      <c r="AY98" s="211"/>
      <c r="AZ98" s="119"/>
      <c r="BE98" s="7"/>
      <c r="BG98" s="122"/>
    </row>
    <row r="99" spans="1:97" x14ac:dyDescent="0.25">
      <c r="A99" t="s">
        <v>445</v>
      </c>
      <c r="B99">
        <v>3</v>
      </c>
      <c r="C99" t="s">
        <v>281</v>
      </c>
      <c r="D99">
        <v>657.82</v>
      </c>
      <c r="E99">
        <v>5249.2599999999993</v>
      </c>
      <c r="F99">
        <v>0.85</v>
      </c>
      <c r="G99">
        <v>1.05</v>
      </c>
      <c r="H99">
        <v>44.1</v>
      </c>
      <c r="I99">
        <v>12.5</v>
      </c>
      <c r="J99" t="s">
        <v>367</v>
      </c>
      <c r="K99">
        <v>110</v>
      </c>
      <c r="L99">
        <v>21</v>
      </c>
      <c r="M99">
        <v>105</v>
      </c>
      <c r="N99">
        <f t="shared" si="94"/>
        <v>4.1500000000000004</v>
      </c>
      <c r="O99">
        <f t="shared" si="95"/>
        <v>2.9</v>
      </c>
      <c r="P99" s="7"/>
      <c r="Q99" s="120"/>
      <c r="AC99" s="211"/>
      <c r="AD99" s="211"/>
      <c r="AE99" s="211"/>
      <c r="AF99" s="211"/>
      <c r="AK99" s="115"/>
      <c r="AL99" s="7"/>
      <c r="AM99" s="7"/>
      <c r="AW99" s="211"/>
      <c r="AX99" s="211"/>
      <c r="AY99" s="211"/>
      <c r="AZ99" s="119"/>
      <c r="BE99" s="7"/>
      <c r="BG99" s="122"/>
    </row>
    <row r="100" spans="1:97" x14ac:dyDescent="0.25">
      <c r="A100" t="s">
        <v>446</v>
      </c>
      <c r="B100">
        <v>0</v>
      </c>
      <c r="C100" t="s">
        <v>278</v>
      </c>
      <c r="D100">
        <v>0</v>
      </c>
      <c r="E100">
        <v>975.80000000000007</v>
      </c>
      <c r="G100">
        <v>1.5</v>
      </c>
      <c r="J100" t="s">
        <v>367</v>
      </c>
      <c r="K100">
        <v>120</v>
      </c>
      <c r="L100">
        <v>11</v>
      </c>
      <c r="M100">
        <v>115</v>
      </c>
      <c r="N100">
        <f t="shared" si="94"/>
        <v>3.39</v>
      </c>
      <c r="O100">
        <f t="shared" si="95"/>
        <v>1.6</v>
      </c>
      <c r="P100" s="7"/>
      <c r="Q100" s="120"/>
      <c r="AC100" s="211"/>
      <c r="AD100" s="211"/>
      <c r="AE100" s="211"/>
      <c r="AF100" s="211"/>
      <c r="AK100" s="115"/>
      <c r="AL100" s="7"/>
      <c r="AM100" s="7"/>
      <c r="AW100" s="211"/>
      <c r="AX100" s="211"/>
      <c r="AY100" s="211"/>
      <c r="AZ100" s="119"/>
      <c r="BE100" s="7"/>
      <c r="BG100" s="122"/>
      <c r="CN100" s="161" t="s">
        <v>170</v>
      </c>
      <c r="CO100" s="162" t="s">
        <v>28</v>
      </c>
      <c r="CP100" s="163" t="s">
        <v>171</v>
      </c>
      <c r="CQ100" s="163" t="s">
        <v>1</v>
      </c>
      <c r="CR100" s="163" t="s">
        <v>169</v>
      </c>
      <c r="CS100" s="201" t="s">
        <v>172</v>
      </c>
    </row>
    <row r="101" spans="1:97" x14ac:dyDescent="0.25">
      <c r="A101" t="s">
        <v>447</v>
      </c>
      <c r="B101">
        <v>1</v>
      </c>
      <c r="C101" t="s">
        <v>370</v>
      </c>
      <c r="D101">
        <v>437</v>
      </c>
      <c r="E101">
        <v>2611.8926414972211</v>
      </c>
      <c r="F101">
        <v>0.95</v>
      </c>
      <c r="G101">
        <v>1.1000000000000001</v>
      </c>
      <c r="H101">
        <v>26</v>
      </c>
      <c r="I101">
        <v>8.9</v>
      </c>
      <c r="J101" t="s">
        <v>367</v>
      </c>
      <c r="K101">
        <v>120</v>
      </c>
      <c r="L101">
        <v>11</v>
      </c>
      <c r="M101">
        <v>115</v>
      </c>
      <c r="N101">
        <f t="shared" si="94"/>
        <v>3.39</v>
      </c>
      <c r="O101">
        <f t="shared" si="95"/>
        <v>1.6</v>
      </c>
      <c r="P101" s="7"/>
      <c r="Q101" s="120"/>
      <c r="AC101" s="211"/>
      <c r="AD101" s="211"/>
      <c r="AE101" s="211"/>
      <c r="AF101" s="211"/>
      <c r="AK101" s="115"/>
      <c r="AL101" s="7"/>
      <c r="AM101" s="7"/>
      <c r="AW101" s="211"/>
      <c r="AX101" s="211"/>
      <c r="AY101" s="211"/>
      <c r="AZ101" s="119"/>
      <c r="BE101" s="7"/>
      <c r="BG101" s="122"/>
      <c r="CN101" s="164"/>
      <c r="CO101" s="165"/>
      <c r="CP101" s="166"/>
      <c r="CQ101" s="166"/>
      <c r="CR101" s="166"/>
      <c r="CS101" s="202"/>
    </row>
    <row r="102" spans="1:97" x14ac:dyDescent="0.25">
      <c r="A102" t="s">
        <v>448</v>
      </c>
      <c r="B102">
        <v>2</v>
      </c>
      <c r="C102" t="s">
        <v>372</v>
      </c>
      <c r="D102">
        <v>473</v>
      </c>
      <c r="E102">
        <v>2821.6982019103875</v>
      </c>
      <c r="F102">
        <v>0.95</v>
      </c>
      <c r="G102">
        <v>1.1000000000000001</v>
      </c>
      <c r="H102">
        <v>30</v>
      </c>
      <c r="I102">
        <v>9.9</v>
      </c>
      <c r="J102" t="s">
        <v>367</v>
      </c>
      <c r="K102">
        <v>120</v>
      </c>
      <c r="L102">
        <v>11</v>
      </c>
      <c r="M102">
        <v>115</v>
      </c>
      <c r="N102">
        <f t="shared" si="94"/>
        <v>3.39</v>
      </c>
      <c r="O102">
        <f t="shared" si="95"/>
        <v>1.6</v>
      </c>
      <c r="P102" s="7"/>
      <c r="Q102" s="120"/>
      <c r="AC102" s="211"/>
      <c r="AD102" s="211"/>
      <c r="AE102" s="211"/>
      <c r="AF102" s="211"/>
      <c r="AK102" s="115"/>
      <c r="AL102" s="7"/>
      <c r="AM102" s="7"/>
      <c r="AW102" s="211"/>
      <c r="AX102" s="211"/>
      <c r="AY102" s="211"/>
      <c r="AZ102" s="119"/>
      <c r="BE102" s="7"/>
      <c r="BG102" s="122"/>
      <c r="CN102" s="333" t="s">
        <v>173</v>
      </c>
      <c r="CO102" s="334"/>
      <c r="CP102" s="334"/>
      <c r="CQ102" s="334"/>
      <c r="CR102" s="334"/>
      <c r="CS102" s="335"/>
    </row>
    <row r="103" spans="1:97" x14ac:dyDescent="0.25">
      <c r="A103" t="s">
        <v>449</v>
      </c>
      <c r="B103">
        <v>3</v>
      </c>
      <c r="C103" t="s">
        <v>281</v>
      </c>
      <c r="D103">
        <v>589</v>
      </c>
      <c r="E103">
        <v>3513.9</v>
      </c>
      <c r="F103">
        <v>0.95</v>
      </c>
      <c r="G103">
        <v>1.1000000000000001</v>
      </c>
      <c r="H103">
        <v>44</v>
      </c>
      <c r="I103">
        <v>14.8</v>
      </c>
      <c r="J103" t="s">
        <v>367</v>
      </c>
      <c r="K103">
        <v>120</v>
      </c>
      <c r="L103">
        <v>11</v>
      </c>
      <c r="M103">
        <v>115</v>
      </c>
      <c r="N103">
        <f t="shared" si="94"/>
        <v>3.39</v>
      </c>
      <c r="O103">
        <f t="shared" si="95"/>
        <v>1.6</v>
      </c>
      <c r="P103" s="7"/>
      <c r="Q103" s="120"/>
      <c r="AC103" s="211"/>
      <c r="AD103" s="211"/>
      <c r="AE103" s="211"/>
      <c r="AF103" s="211"/>
      <c r="AK103" s="115"/>
      <c r="AL103" s="7"/>
      <c r="AM103" s="7"/>
      <c r="AW103" s="211"/>
      <c r="AX103" s="211"/>
      <c r="AY103" s="211"/>
      <c r="AZ103" s="119"/>
      <c r="BE103" s="7"/>
      <c r="BG103" s="122"/>
      <c r="CN103" s="212">
        <v>1</v>
      </c>
      <c r="CO103" s="213">
        <v>4</v>
      </c>
      <c r="CP103" s="167">
        <v>1.3823338826853E-3</v>
      </c>
      <c r="CQ103" s="168">
        <v>1.723172227894</v>
      </c>
      <c r="CR103" s="168">
        <v>1</v>
      </c>
      <c r="CS103" s="203">
        <v>3.3290816326530999E-4</v>
      </c>
    </row>
    <row r="104" spans="1:97" x14ac:dyDescent="0.25">
      <c r="A104" t="s">
        <v>450</v>
      </c>
      <c r="B104">
        <v>0</v>
      </c>
      <c r="C104" t="s">
        <v>278</v>
      </c>
      <c r="D104">
        <v>0</v>
      </c>
      <c r="E104">
        <v>1300.1600000000001</v>
      </c>
      <c r="G104">
        <v>1.5</v>
      </c>
      <c r="J104" t="s">
        <v>367</v>
      </c>
      <c r="K104">
        <v>120</v>
      </c>
      <c r="L104">
        <v>16</v>
      </c>
      <c r="M104">
        <v>115</v>
      </c>
      <c r="N104">
        <f t="shared" si="94"/>
        <v>2.62</v>
      </c>
      <c r="O104">
        <f t="shared" si="95"/>
        <v>2.4</v>
      </c>
      <c r="P104" s="7"/>
      <c r="Q104" s="120"/>
      <c r="AC104" s="211"/>
      <c r="AD104" s="211"/>
      <c r="AE104" s="211"/>
      <c r="AF104" s="211"/>
      <c r="AK104" s="115"/>
      <c r="AL104" s="7"/>
      <c r="AM104" s="7"/>
      <c r="AW104" s="211"/>
      <c r="AX104" s="211"/>
      <c r="AY104" s="211"/>
      <c r="AZ104" s="119"/>
      <c r="BE104" s="7"/>
      <c r="BG104" s="122"/>
      <c r="CN104" s="212">
        <v>2</v>
      </c>
      <c r="CO104" s="214">
        <v>5</v>
      </c>
      <c r="CP104" s="169">
        <v>9.3700000000000001E-4</v>
      </c>
      <c r="CQ104" s="170">
        <v>1.7889999999999999</v>
      </c>
      <c r="CR104" s="170">
        <v>2</v>
      </c>
      <c r="CS104" s="204">
        <v>4.46E-4</v>
      </c>
    </row>
    <row r="105" spans="1:97" x14ac:dyDescent="0.25">
      <c r="A105" t="s">
        <v>451</v>
      </c>
      <c r="B105">
        <v>1</v>
      </c>
      <c r="C105" t="s">
        <v>370</v>
      </c>
      <c r="D105">
        <v>496</v>
      </c>
      <c r="E105">
        <v>3241.8333772189817</v>
      </c>
      <c r="F105">
        <v>0.95</v>
      </c>
      <c r="G105">
        <v>1.1000000000000001</v>
      </c>
      <c r="H105">
        <v>26</v>
      </c>
      <c r="I105">
        <v>8.6999999999999993</v>
      </c>
      <c r="J105" t="s">
        <v>367</v>
      </c>
      <c r="K105">
        <v>120</v>
      </c>
      <c r="L105">
        <v>16</v>
      </c>
      <c r="M105">
        <v>115</v>
      </c>
      <c r="N105">
        <f t="shared" si="94"/>
        <v>2.62</v>
      </c>
      <c r="O105">
        <f t="shared" si="95"/>
        <v>2.4</v>
      </c>
      <c r="P105" s="7"/>
      <c r="Q105" s="120"/>
      <c r="AC105" s="211"/>
      <c r="AD105" s="211"/>
      <c r="AE105" s="211"/>
      <c r="AF105" s="211"/>
      <c r="AK105" s="115"/>
      <c r="AL105" s="7"/>
      <c r="AM105" s="7"/>
      <c r="AW105" s="211"/>
      <c r="AX105" s="211"/>
      <c r="AY105" s="211"/>
      <c r="AZ105" s="119"/>
      <c r="BE105" s="7"/>
      <c r="BG105" s="122"/>
      <c r="CN105" s="215">
        <v>4</v>
      </c>
      <c r="CO105" s="216">
        <v>6</v>
      </c>
      <c r="CP105" s="171">
        <v>9.3700000000000001E-4</v>
      </c>
      <c r="CQ105" s="172">
        <v>1.7889999999999999</v>
      </c>
      <c r="CR105" s="172">
        <v>4</v>
      </c>
      <c r="CS105" s="173">
        <v>1.39E-3</v>
      </c>
    </row>
    <row r="106" spans="1:97" x14ac:dyDescent="0.25">
      <c r="A106" t="s">
        <v>452</v>
      </c>
      <c r="B106">
        <v>2</v>
      </c>
      <c r="C106" t="s">
        <v>372</v>
      </c>
      <c r="D106">
        <v>532</v>
      </c>
      <c r="E106">
        <v>3471.5459677567114</v>
      </c>
      <c r="F106">
        <v>0.95</v>
      </c>
      <c r="G106">
        <v>1.1000000000000001</v>
      </c>
      <c r="H106">
        <v>30</v>
      </c>
      <c r="I106">
        <v>9.8000000000000007</v>
      </c>
      <c r="J106" t="s">
        <v>367</v>
      </c>
      <c r="K106">
        <v>120</v>
      </c>
      <c r="L106">
        <v>16</v>
      </c>
      <c r="M106">
        <v>115</v>
      </c>
      <c r="N106">
        <f t="shared" si="94"/>
        <v>2.62</v>
      </c>
      <c r="O106">
        <f t="shared" si="95"/>
        <v>2.4</v>
      </c>
      <c r="P106" s="7"/>
      <c r="Q106" s="120"/>
      <c r="AC106" s="211"/>
      <c r="AD106" s="211"/>
      <c r="AE106" s="211"/>
      <c r="AF106" s="211"/>
      <c r="AK106" s="115"/>
      <c r="AL106" s="7"/>
      <c r="AM106" s="7"/>
      <c r="AW106" s="211"/>
      <c r="AX106" s="211"/>
      <c r="AY106" s="211"/>
      <c r="AZ106" s="119"/>
      <c r="BA106" s="121"/>
      <c r="BB106" s="121"/>
      <c r="BC106" s="121"/>
      <c r="BE106" s="7"/>
      <c r="BG106" s="122"/>
      <c r="CN106" s="336" t="s">
        <v>174</v>
      </c>
      <c r="CO106" s="337"/>
      <c r="CP106" s="337"/>
      <c r="CQ106" s="337"/>
      <c r="CR106" s="337"/>
      <c r="CS106" s="338"/>
    </row>
    <row r="107" spans="1:97" x14ac:dyDescent="0.25">
      <c r="A107" t="s">
        <v>453</v>
      </c>
      <c r="B107">
        <v>3</v>
      </c>
      <c r="C107" t="s">
        <v>281</v>
      </c>
      <c r="D107">
        <v>740</v>
      </c>
      <c r="E107">
        <v>4829.7</v>
      </c>
      <c r="F107">
        <v>0.95</v>
      </c>
      <c r="G107">
        <v>1.1000000000000001</v>
      </c>
      <c r="H107">
        <v>44.8</v>
      </c>
      <c r="I107">
        <v>14.3</v>
      </c>
      <c r="J107" t="s">
        <v>367</v>
      </c>
      <c r="K107">
        <v>120</v>
      </c>
      <c r="L107">
        <v>16</v>
      </c>
      <c r="M107">
        <v>115</v>
      </c>
      <c r="N107">
        <f t="shared" si="94"/>
        <v>2.62</v>
      </c>
      <c r="O107">
        <f t="shared" si="95"/>
        <v>2.4</v>
      </c>
      <c r="P107" s="7"/>
      <c r="Q107" s="120"/>
      <c r="AC107" s="211"/>
      <c r="AD107" s="211"/>
      <c r="AE107" s="211"/>
      <c r="AF107" s="211"/>
      <c r="AK107" s="115"/>
      <c r="AL107" s="7"/>
      <c r="AM107" s="7"/>
      <c r="AW107" s="211"/>
      <c r="AX107" s="211"/>
      <c r="AY107" s="211"/>
      <c r="AZ107" s="119"/>
      <c r="BA107" s="121"/>
      <c r="BB107" s="121"/>
      <c r="BC107" s="121"/>
      <c r="BE107" s="7"/>
      <c r="BG107" s="122"/>
      <c r="CN107" s="215">
        <v>1</v>
      </c>
      <c r="CO107" s="217">
        <v>9</v>
      </c>
      <c r="CP107" s="174">
        <v>8.0534470601597002E-4</v>
      </c>
      <c r="CQ107" s="175">
        <v>1.8138647155180001</v>
      </c>
      <c r="CR107" s="175">
        <v>2</v>
      </c>
      <c r="CS107" s="205">
        <v>3.9795050474943999E-4</v>
      </c>
    </row>
    <row r="108" spans="1:97" x14ac:dyDescent="0.25">
      <c r="A108" t="s">
        <v>454</v>
      </c>
      <c r="B108">
        <v>0</v>
      </c>
      <c r="C108" t="s">
        <v>278</v>
      </c>
      <c r="D108">
        <v>0</v>
      </c>
      <c r="E108">
        <v>2029.6000000000001</v>
      </c>
      <c r="G108">
        <v>1.5</v>
      </c>
      <c r="J108" t="s">
        <v>367</v>
      </c>
      <c r="K108">
        <v>120</v>
      </c>
      <c r="L108">
        <v>21</v>
      </c>
      <c r="M108">
        <v>115</v>
      </c>
      <c r="N108">
        <f t="shared" si="94"/>
        <v>4.12</v>
      </c>
      <c r="O108">
        <f t="shared" si="95"/>
        <v>3.2</v>
      </c>
      <c r="P108" s="7"/>
      <c r="Q108" s="120"/>
      <c r="AC108" s="211"/>
      <c r="AD108" s="211"/>
      <c r="AE108" s="211"/>
      <c r="AF108" s="211"/>
      <c r="AK108" s="115"/>
      <c r="AL108" s="7"/>
      <c r="AM108" s="7"/>
      <c r="AW108" s="211"/>
      <c r="AX108" s="211"/>
      <c r="AY108" s="211"/>
      <c r="AZ108" s="119"/>
      <c r="BA108" s="121"/>
      <c r="BB108" s="121"/>
      <c r="BC108" s="121"/>
      <c r="BE108" s="7"/>
      <c r="BG108" s="122"/>
      <c r="CN108" s="215">
        <v>2</v>
      </c>
      <c r="CO108" s="218">
        <v>10</v>
      </c>
      <c r="CP108" s="176">
        <v>3.969E-4</v>
      </c>
      <c r="CQ108" s="177">
        <v>1.7345999999999999</v>
      </c>
      <c r="CR108" s="177">
        <v>2</v>
      </c>
      <c r="CS108" s="206">
        <v>3.6734700000000002E-4</v>
      </c>
    </row>
    <row r="109" spans="1:97" x14ac:dyDescent="0.25">
      <c r="A109" t="s">
        <v>455</v>
      </c>
      <c r="B109">
        <v>1</v>
      </c>
      <c r="C109" t="s">
        <v>370</v>
      </c>
      <c r="D109">
        <v>541.56076058716258</v>
      </c>
      <c r="E109">
        <v>4175.015825613802</v>
      </c>
      <c r="F109">
        <v>0.85</v>
      </c>
      <c r="G109">
        <v>1.05</v>
      </c>
      <c r="H109">
        <v>26</v>
      </c>
      <c r="I109">
        <v>8.6999999999999993</v>
      </c>
      <c r="J109" t="s">
        <v>367</v>
      </c>
      <c r="K109">
        <v>120</v>
      </c>
      <c r="L109">
        <v>21</v>
      </c>
      <c r="M109">
        <v>115</v>
      </c>
      <c r="N109">
        <f t="shared" si="94"/>
        <v>4.12</v>
      </c>
      <c r="O109">
        <f t="shared" si="95"/>
        <v>3.2</v>
      </c>
      <c r="P109" s="7"/>
      <c r="Q109" s="120"/>
      <c r="AC109" s="211"/>
      <c r="AD109" s="211"/>
      <c r="AE109" s="211"/>
      <c r="AF109" s="211"/>
      <c r="AK109" s="115"/>
      <c r="AL109" s="7"/>
      <c r="AM109" s="7"/>
      <c r="AW109" s="211"/>
      <c r="AX109" s="211"/>
      <c r="AY109" s="211"/>
      <c r="AZ109" s="119"/>
      <c r="BA109" s="121"/>
      <c r="BB109" s="121"/>
      <c r="BC109" s="121"/>
      <c r="BE109" s="7"/>
      <c r="BG109" s="122"/>
      <c r="CN109" s="215">
        <v>4</v>
      </c>
      <c r="CO109" s="219">
        <v>11</v>
      </c>
      <c r="CP109" s="178">
        <v>3.969E-4</v>
      </c>
      <c r="CQ109" s="179">
        <v>1.7345999999999999</v>
      </c>
      <c r="CR109" s="179">
        <v>4</v>
      </c>
      <c r="CS109" s="180">
        <v>5.7428799999999995E-4</v>
      </c>
    </row>
    <row r="110" spans="1:97" x14ac:dyDescent="0.25">
      <c r="A110" t="s">
        <v>456</v>
      </c>
      <c r="B110">
        <v>2</v>
      </c>
      <c r="C110" t="s">
        <v>372</v>
      </c>
      <c r="D110">
        <v>579.9351342123673</v>
      </c>
      <c r="E110">
        <v>4470.8526528786542</v>
      </c>
      <c r="F110">
        <v>0.85</v>
      </c>
      <c r="G110">
        <v>1.05</v>
      </c>
      <c r="H110">
        <v>30</v>
      </c>
      <c r="I110">
        <v>9.8000000000000007</v>
      </c>
      <c r="J110" t="s">
        <v>367</v>
      </c>
      <c r="K110">
        <v>120</v>
      </c>
      <c r="L110">
        <v>21</v>
      </c>
      <c r="M110">
        <v>115</v>
      </c>
      <c r="N110">
        <f t="shared" si="94"/>
        <v>4.12</v>
      </c>
      <c r="O110">
        <f t="shared" si="95"/>
        <v>3.2</v>
      </c>
      <c r="P110" s="7"/>
      <c r="Q110" s="120"/>
      <c r="AC110" s="211"/>
      <c r="AD110" s="211"/>
      <c r="AE110" s="211"/>
      <c r="AF110" s="211"/>
      <c r="AK110" s="115"/>
      <c r="AL110" s="7"/>
      <c r="AM110" s="7"/>
      <c r="AW110" s="211"/>
      <c r="AX110" s="211"/>
      <c r="AY110" s="211"/>
      <c r="AZ110" s="119"/>
      <c r="BA110" s="121"/>
      <c r="BB110" s="121"/>
      <c r="BC110" s="121"/>
      <c r="BE110" s="7"/>
      <c r="BG110" s="122"/>
      <c r="CN110" s="336" t="s">
        <v>175</v>
      </c>
      <c r="CO110" s="337"/>
      <c r="CP110" s="337"/>
      <c r="CQ110" s="337"/>
      <c r="CR110" s="337"/>
      <c r="CS110" s="338"/>
    </row>
    <row r="111" spans="1:97" x14ac:dyDescent="0.25">
      <c r="A111" t="s">
        <v>457</v>
      </c>
      <c r="B111">
        <v>3</v>
      </c>
      <c r="C111" t="s">
        <v>281</v>
      </c>
      <c r="D111">
        <v>806.82</v>
      </c>
      <c r="E111">
        <v>6219.96</v>
      </c>
      <c r="F111">
        <v>0.85</v>
      </c>
      <c r="G111">
        <v>1.05</v>
      </c>
      <c r="H111">
        <v>44.8</v>
      </c>
      <c r="I111">
        <v>14.3</v>
      </c>
      <c r="J111" t="s">
        <v>367</v>
      </c>
      <c r="K111">
        <v>120</v>
      </c>
      <c r="L111">
        <v>21</v>
      </c>
      <c r="M111">
        <v>115</v>
      </c>
      <c r="N111">
        <f t="shared" si="94"/>
        <v>4.12</v>
      </c>
      <c r="O111">
        <f t="shared" si="95"/>
        <v>3.2</v>
      </c>
      <c r="P111" s="7"/>
      <c r="Q111" s="120"/>
      <c r="AC111" s="211"/>
      <c r="AD111" s="211"/>
      <c r="AE111" s="211"/>
      <c r="AF111" s="211"/>
      <c r="AK111" s="115"/>
      <c r="AL111" s="7"/>
      <c r="AM111" s="7"/>
      <c r="AW111" s="211"/>
      <c r="AX111" s="211"/>
      <c r="AY111" s="211"/>
      <c r="AZ111" s="119"/>
      <c r="BA111" s="121"/>
      <c r="BB111" s="121"/>
      <c r="BC111" s="121"/>
      <c r="BE111" s="7"/>
      <c r="BG111" s="122"/>
      <c r="CN111" s="215">
        <v>1</v>
      </c>
      <c r="CO111" s="220">
        <v>14</v>
      </c>
      <c r="CP111" s="181">
        <v>2.5582398288699999E-3</v>
      </c>
      <c r="CQ111" s="182">
        <v>1.4942747715061999</v>
      </c>
      <c r="CR111" s="182">
        <v>3</v>
      </c>
      <c r="CS111" s="207">
        <v>5.6161694684148003E-4</v>
      </c>
    </row>
    <row r="112" spans="1:97" x14ac:dyDescent="0.25">
      <c r="A112" t="s">
        <v>458</v>
      </c>
      <c r="B112">
        <v>0</v>
      </c>
      <c r="C112" t="s">
        <v>278</v>
      </c>
      <c r="D112">
        <v>0</v>
      </c>
      <c r="E112">
        <v>1138.3200000000002</v>
      </c>
      <c r="G112">
        <v>1.5</v>
      </c>
      <c r="J112" t="s">
        <v>367</v>
      </c>
      <c r="K112">
        <v>140</v>
      </c>
      <c r="L112">
        <v>11</v>
      </c>
      <c r="M112">
        <v>135</v>
      </c>
      <c r="N112">
        <f t="shared" si="94"/>
        <v>3.29</v>
      </c>
      <c r="O112">
        <f t="shared" si="95"/>
        <v>1.9</v>
      </c>
      <c r="P112" s="7"/>
      <c r="Q112" s="120"/>
      <c r="AC112" s="211"/>
      <c r="AD112" s="211"/>
      <c r="AE112" s="211"/>
      <c r="AF112" s="211"/>
      <c r="AK112" s="115"/>
      <c r="AL112" s="7"/>
      <c r="AM112" s="7"/>
      <c r="AW112" s="211"/>
      <c r="AX112" s="211"/>
      <c r="AY112" s="211"/>
      <c r="AZ112" s="119"/>
      <c r="BA112" s="121"/>
      <c r="BB112" s="121"/>
      <c r="BC112" s="121"/>
      <c r="BE112" s="7"/>
      <c r="BG112" s="122"/>
      <c r="CN112" s="215">
        <v>2</v>
      </c>
      <c r="CO112" s="221">
        <v>15</v>
      </c>
      <c r="CP112" s="183">
        <v>2.0829999999999999E-4</v>
      </c>
      <c r="CQ112" s="184">
        <v>1.724</v>
      </c>
      <c r="CR112" s="184">
        <v>2</v>
      </c>
      <c r="CS112" s="208">
        <v>4.6182900000000003E-4</v>
      </c>
    </row>
    <row r="113" spans="1:97" x14ac:dyDescent="0.25">
      <c r="A113" t="s">
        <v>459</v>
      </c>
      <c r="B113">
        <v>1</v>
      </c>
      <c r="C113" t="s">
        <v>370</v>
      </c>
      <c r="D113">
        <v>515</v>
      </c>
      <c r="E113">
        <v>3077.015307780141</v>
      </c>
      <c r="F113">
        <v>0.95</v>
      </c>
      <c r="G113">
        <v>1.1000000000000001</v>
      </c>
      <c r="H113">
        <v>26</v>
      </c>
      <c r="I113">
        <v>10.1</v>
      </c>
      <c r="J113" t="s">
        <v>367</v>
      </c>
      <c r="K113">
        <v>140</v>
      </c>
      <c r="L113">
        <v>11</v>
      </c>
      <c r="M113">
        <v>135</v>
      </c>
      <c r="N113">
        <f t="shared" si="94"/>
        <v>3.29</v>
      </c>
      <c r="O113">
        <f t="shared" si="95"/>
        <v>1.9</v>
      </c>
      <c r="P113" s="7"/>
      <c r="Q113" s="120"/>
      <c r="AC113" s="211"/>
      <c r="AD113" s="211"/>
      <c r="AE113" s="211"/>
      <c r="AF113" s="211"/>
      <c r="AK113" s="115"/>
      <c r="AL113" s="7"/>
      <c r="AM113" s="7"/>
      <c r="AW113" s="211"/>
      <c r="AX113" s="211"/>
      <c r="AY113" s="211"/>
      <c r="AZ113" s="119"/>
      <c r="BA113" s="121"/>
      <c r="BB113" s="121"/>
      <c r="BC113" s="121"/>
      <c r="BE113" s="7"/>
      <c r="BG113" s="122"/>
      <c r="CN113" s="215">
        <v>4</v>
      </c>
      <c r="CO113" s="222">
        <v>16</v>
      </c>
      <c r="CP113" s="185">
        <v>2.0829999999999999E-4</v>
      </c>
      <c r="CQ113" s="186">
        <v>1.724</v>
      </c>
      <c r="CR113" s="186">
        <v>4</v>
      </c>
      <c r="CS113" s="187">
        <v>1.392796E-3</v>
      </c>
    </row>
    <row r="114" spans="1:97" x14ac:dyDescent="0.25">
      <c r="A114" t="s">
        <v>460</v>
      </c>
      <c r="B114">
        <v>2</v>
      </c>
      <c r="C114" t="s">
        <v>372</v>
      </c>
      <c r="D114">
        <v>558</v>
      </c>
      <c r="E114">
        <v>3332.5766142436496</v>
      </c>
      <c r="F114">
        <v>0.95</v>
      </c>
      <c r="G114">
        <v>1.1000000000000001</v>
      </c>
      <c r="H114">
        <v>30</v>
      </c>
      <c r="I114">
        <v>11.2</v>
      </c>
      <c r="J114" t="s">
        <v>367</v>
      </c>
      <c r="K114">
        <v>140</v>
      </c>
      <c r="L114">
        <v>11</v>
      </c>
      <c r="M114">
        <v>135</v>
      </c>
      <c r="N114">
        <f t="shared" si="94"/>
        <v>3.29</v>
      </c>
      <c r="O114">
        <f t="shared" si="95"/>
        <v>1.9</v>
      </c>
      <c r="P114" s="7"/>
      <c r="Q114" s="120"/>
      <c r="AC114" s="211"/>
      <c r="AD114" s="211"/>
      <c r="AE114" s="211"/>
      <c r="AF114" s="211"/>
      <c r="AK114" s="115"/>
      <c r="AL114" s="7"/>
      <c r="AM114" s="7"/>
      <c r="AW114" s="211"/>
      <c r="AX114" s="211"/>
      <c r="AY114" s="211"/>
      <c r="AZ114" s="119"/>
      <c r="BA114" s="121"/>
      <c r="BB114" s="121"/>
      <c r="BC114" s="121"/>
      <c r="BE114" s="7"/>
      <c r="BG114" s="122"/>
      <c r="CN114" s="336" t="s">
        <v>176</v>
      </c>
      <c r="CO114" s="337"/>
      <c r="CP114" s="337"/>
      <c r="CQ114" s="337"/>
      <c r="CR114" s="337"/>
      <c r="CS114" s="338"/>
    </row>
    <row r="115" spans="1:97" x14ac:dyDescent="0.25">
      <c r="A115" t="s">
        <v>461</v>
      </c>
      <c r="B115">
        <v>3</v>
      </c>
      <c r="C115" t="s">
        <v>281</v>
      </c>
      <c r="D115">
        <v>704</v>
      </c>
      <c r="E115">
        <v>4202.8999999999996</v>
      </c>
      <c r="F115">
        <v>0.95</v>
      </c>
      <c r="G115">
        <v>1.1000000000000001</v>
      </c>
      <c r="H115">
        <v>44.8</v>
      </c>
      <c r="I115">
        <v>17.5</v>
      </c>
      <c r="J115" t="s">
        <v>367</v>
      </c>
      <c r="K115">
        <v>140</v>
      </c>
      <c r="L115">
        <v>11</v>
      </c>
      <c r="M115">
        <v>135</v>
      </c>
      <c r="N115">
        <f t="shared" si="94"/>
        <v>3.29</v>
      </c>
      <c r="O115">
        <f t="shared" si="95"/>
        <v>1.9</v>
      </c>
      <c r="P115" s="7"/>
      <c r="Q115" s="120"/>
      <c r="AC115" s="211"/>
      <c r="AD115" s="211"/>
      <c r="AE115" s="211"/>
      <c r="AF115" s="211"/>
      <c r="AK115" s="115"/>
      <c r="AL115" s="7"/>
      <c r="AM115" s="7"/>
      <c r="AW115" s="211"/>
      <c r="AX115" s="211"/>
      <c r="AY115" s="211"/>
      <c r="AZ115" s="119"/>
      <c r="BA115" s="121"/>
      <c r="BB115" s="121"/>
      <c r="BC115" s="121"/>
      <c r="BE115" s="7"/>
      <c r="BG115" s="122"/>
      <c r="CN115" s="215">
        <v>1</v>
      </c>
      <c r="CO115" s="223">
        <v>19</v>
      </c>
      <c r="CP115" s="188">
        <v>1.1616292894075E-2</v>
      </c>
      <c r="CQ115" s="189">
        <v>1.5869346821790999</v>
      </c>
      <c r="CR115" s="189">
        <v>1</v>
      </c>
      <c r="CS115" s="209">
        <v>1.6553227470231999E-3</v>
      </c>
    </row>
    <row r="116" spans="1:97" x14ac:dyDescent="0.25">
      <c r="A116" t="s">
        <v>462</v>
      </c>
      <c r="B116">
        <v>0</v>
      </c>
      <c r="C116" t="s">
        <v>278</v>
      </c>
      <c r="D116">
        <v>0</v>
      </c>
      <c r="E116">
        <v>1516.4</v>
      </c>
      <c r="G116">
        <v>1.5</v>
      </c>
      <c r="J116" t="s">
        <v>367</v>
      </c>
      <c r="K116">
        <v>140</v>
      </c>
      <c r="L116">
        <v>16</v>
      </c>
      <c r="M116">
        <v>135</v>
      </c>
      <c r="N116">
        <f t="shared" si="94"/>
        <v>2.59</v>
      </c>
      <c r="O116">
        <f t="shared" si="95"/>
        <v>2.8</v>
      </c>
      <c r="P116" s="7"/>
      <c r="Q116" s="120"/>
      <c r="AC116" s="211"/>
      <c r="AD116" s="211"/>
      <c r="AE116" s="211"/>
      <c r="AF116" s="211"/>
      <c r="AK116" s="115"/>
      <c r="AL116" s="7"/>
      <c r="AM116" s="7"/>
      <c r="AW116" s="211"/>
      <c r="AX116" s="211"/>
      <c r="AY116" s="211"/>
      <c r="AZ116" s="119"/>
      <c r="BA116" s="121"/>
      <c r="BB116" s="121"/>
      <c r="BC116" s="121"/>
      <c r="BE116" s="7"/>
      <c r="BG116" s="122"/>
      <c r="CN116" s="215">
        <v>2</v>
      </c>
      <c r="CO116" s="224">
        <v>20</v>
      </c>
      <c r="CP116" s="190">
        <v>1.2760000000000001E-4</v>
      </c>
      <c r="CQ116" s="191">
        <v>1.7219</v>
      </c>
      <c r="CR116" s="191">
        <v>2</v>
      </c>
      <c r="CS116" s="210">
        <v>3.76611E-4</v>
      </c>
    </row>
    <row r="117" spans="1:97" x14ac:dyDescent="0.25">
      <c r="A117" t="s">
        <v>463</v>
      </c>
      <c r="B117">
        <v>1</v>
      </c>
      <c r="C117" t="s">
        <v>370</v>
      </c>
      <c r="D117">
        <v>589</v>
      </c>
      <c r="E117">
        <v>3844.4231409656436</v>
      </c>
      <c r="F117">
        <v>0.95</v>
      </c>
      <c r="G117">
        <v>1.1000000000000001</v>
      </c>
      <c r="H117">
        <v>26</v>
      </c>
      <c r="I117">
        <v>9.6</v>
      </c>
      <c r="J117" t="s">
        <v>367</v>
      </c>
      <c r="K117">
        <v>140</v>
      </c>
      <c r="L117">
        <v>16</v>
      </c>
      <c r="M117">
        <v>135</v>
      </c>
      <c r="N117">
        <f t="shared" si="94"/>
        <v>2.59</v>
      </c>
      <c r="O117">
        <f t="shared" si="95"/>
        <v>2.8</v>
      </c>
      <c r="P117" s="7"/>
      <c r="Q117" s="120"/>
      <c r="AC117" s="211"/>
      <c r="AD117" s="211"/>
      <c r="AE117" s="211"/>
      <c r="AF117" s="211"/>
      <c r="AK117" s="115"/>
      <c r="AL117" s="7"/>
      <c r="AM117" s="7"/>
      <c r="AW117" s="211"/>
      <c r="AX117" s="211"/>
      <c r="AY117" s="211"/>
      <c r="AZ117" s="119"/>
      <c r="BA117" s="121"/>
      <c r="BB117" s="121"/>
      <c r="BC117" s="121"/>
      <c r="BE117" s="7"/>
      <c r="BG117" s="122"/>
      <c r="CN117" s="225">
        <v>4</v>
      </c>
      <c r="CO117" s="226">
        <v>21</v>
      </c>
      <c r="CP117" s="192">
        <v>1.2760000000000001E-4</v>
      </c>
      <c r="CQ117" s="193">
        <v>1.7219</v>
      </c>
      <c r="CR117" s="193">
        <v>4</v>
      </c>
      <c r="CS117" s="194">
        <v>5.1420100000000005E-4</v>
      </c>
    </row>
    <row r="118" spans="1:97" ht="15" customHeight="1" x14ac:dyDescent="0.25">
      <c r="A118" t="s">
        <v>464</v>
      </c>
      <c r="B118">
        <v>2</v>
      </c>
      <c r="C118" t="s">
        <v>372</v>
      </c>
      <c r="D118">
        <v>630</v>
      </c>
      <c r="E118">
        <v>4117.1080284867467</v>
      </c>
      <c r="F118">
        <v>0.95</v>
      </c>
      <c r="G118">
        <v>1.1000000000000001</v>
      </c>
      <c r="H118">
        <v>30</v>
      </c>
      <c r="I118">
        <v>10.5</v>
      </c>
      <c r="J118" t="s">
        <v>367</v>
      </c>
      <c r="K118">
        <v>140</v>
      </c>
      <c r="L118">
        <v>16</v>
      </c>
      <c r="M118">
        <v>135</v>
      </c>
      <c r="N118">
        <f t="shared" si="94"/>
        <v>2.59</v>
      </c>
      <c r="O118">
        <f t="shared" si="95"/>
        <v>2.8</v>
      </c>
      <c r="P118" s="7"/>
      <c r="Q118" s="120"/>
      <c r="AC118" s="211"/>
      <c r="AD118" s="211"/>
      <c r="AE118" s="211"/>
      <c r="AF118" s="211"/>
      <c r="AK118" s="115"/>
      <c r="AL118" s="7"/>
      <c r="AM118" s="7"/>
      <c r="AW118" s="211"/>
      <c r="AX118" s="211"/>
      <c r="AY118" s="211"/>
      <c r="AZ118" s="119"/>
      <c r="BA118" s="121"/>
      <c r="BB118" s="121"/>
      <c r="BC118" s="121"/>
      <c r="BE118" s="7"/>
      <c r="BG118" s="122"/>
    </row>
    <row r="119" spans="1:97" ht="15" customHeight="1" x14ac:dyDescent="0.25">
      <c r="A119" t="s">
        <v>465</v>
      </c>
      <c r="B119">
        <v>3</v>
      </c>
      <c r="C119" t="s">
        <v>281</v>
      </c>
      <c r="D119">
        <v>885</v>
      </c>
      <c r="E119">
        <v>5776.7</v>
      </c>
      <c r="F119">
        <v>0.95</v>
      </c>
      <c r="G119">
        <v>1.1000000000000001</v>
      </c>
      <c r="H119">
        <v>45.4</v>
      </c>
      <c r="I119">
        <v>16.100000000000001</v>
      </c>
      <c r="J119" t="s">
        <v>367</v>
      </c>
      <c r="K119">
        <v>140</v>
      </c>
      <c r="L119">
        <v>16</v>
      </c>
      <c r="M119">
        <v>135</v>
      </c>
      <c r="N119">
        <f t="shared" si="94"/>
        <v>2.59</v>
      </c>
      <c r="O119">
        <f t="shared" si="95"/>
        <v>2.8</v>
      </c>
      <c r="P119" s="7"/>
      <c r="Q119" s="120"/>
      <c r="AC119" s="211"/>
      <c r="AD119" s="211"/>
      <c r="AE119" s="211"/>
      <c r="AF119" s="211"/>
      <c r="AK119" s="115"/>
      <c r="AL119" s="7"/>
      <c r="AM119" s="7"/>
      <c r="AW119" s="211"/>
      <c r="AX119" s="211"/>
      <c r="AY119" s="211"/>
      <c r="AZ119" s="119"/>
      <c r="BA119" s="121"/>
      <c r="BB119" s="121"/>
      <c r="BC119" s="121"/>
      <c r="BE119" s="7"/>
      <c r="BG119" s="122"/>
      <c r="CN119" s="227">
        <f>CN111</f>
        <v>1</v>
      </c>
      <c r="CO119" s="228">
        <v>7</v>
      </c>
      <c r="CP119" s="198">
        <f>CP111</f>
        <v>2.5582398288699999E-3</v>
      </c>
      <c r="CQ119" s="199">
        <f>CQ111</f>
        <v>1.4942747715061999</v>
      </c>
      <c r="CR119" s="199">
        <f>CR111</f>
        <v>3</v>
      </c>
      <c r="CS119" s="200">
        <f>CS111</f>
        <v>5.6161694684148003E-4</v>
      </c>
    </row>
    <row r="120" spans="1:97" ht="15" customHeight="1" x14ac:dyDescent="0.25">
      <c r="A120" t="s">
        <v>466</v>
      </c>
      <c r="B120">
        <v>0</v>
      </c>
      <c r="C120" t="s">
        <v>278</v>
      </c>
      <c r="D120">
        <v>0</v>
      </c>
      <c r="E120">
        <v>2368</v>
      </c>
      <c r="G120">
        <v>1.5</v>
      </c>
      <c r="J120" t="s">
        <v>367</v>
      </c>
      <c r="K120">
        <v>140</v>
      </c>
      <c r="L120">
        <v>21</v>
      </c>
      <c r="M120">
        <v>135</v>
      </c>
      <c r="N120">
        <f t="shared" si="94"/>
        <v>4.0599999999999996</v>
      </c>
      <c r="O120">
        <f t="shared" si="95"/>
        <v>3.7</v>
      </c>
      <c r="P120" s="7"/>
      <c r="Q120" s="120"/>
      <c r="AC120" s="211"/>
      <c r="AD120" s="211"/>
      <c r="AE120" s="211"/>
      <c r="AF120" s="211"/>
      <c r="AK120" s="115"/>
      <c r="AL120" s="7"/>
      <c r="AM120" s="7"/>
      <c r="AW120" s="211"/>
      <c r="AX120" s="211"/>
      <c r="AY120" s="211"/>
      <c r="AZ120" s="119"/>
      <c r="BA120" s="121"/>
      <c r="BB120" s="121"/>
      <c r="BC120" s="121"/>
      <c r="BE120" s="7"/>
      <c r="BG120" s="122"/>
      <c r="CN120" s="227">
        <f>CN105</f>
        <v>4</v>
      </c>
      <c r="CO120" s="229">
        <v>8</v>
      </c>
      <c r="CP120" s="195">
        <f>CP105</f>
        <v>9.3700000000000001E-4</v>
      </c>
      <c r="CQ120" s="196">
        <f>CQ105</f>
        <v>1.7889999999999999</v>
      </c>
      <c r="CR120" s="196">
        <f>CR105</f>
        <v>4</v>
      </c>
      <c r="CS120" s="197">
        <f>CS105</f>
        <v>1.39E-3</v>
      </c>
    </row>
    <row r="121" spans="1:97" ht="15" customHeight="1" x14ac:dyDescent="0.25">
      <c r="A121" t="s">
        <v>467</v>
      </c>
      <c r="B121">
        <v>1</v>
      </c>
      <c r="C121" t="s">
        <v>370</v>
      </c>
      <c r="D121">
        <v>642.22570316870622</v>
      </c>
      <c r="E121">
        <v>4951.0649025572329</v>
      </c>
      <c r="F121">
        <v>0.85</v>
      </c>
      <c r="G121">
        <v>1.05</v>
      </c>
      <c r="H121">
        <v>26</v>
      </c>
      <c r="I121">
        <v>9.6</v>
      </c>
      <c r="J121" t="s">
        <v>367</v>
      </c>
      <c r="K121">
        <v>140</v>
      </c>
      <c r="L121">
        <v>21</v>
      </c>
      <c r="M121">
        <v>135</v>
      </c>
      <c r="N121">
        <f t="shared" si="94"/>
        <v>4.0599999999999996</v>
      </c>
      <c r="O121">
        <f t="shared" si="95"/>
        <v>3.7</v>
      </c>
      <c r="P121" s="7"/>
      <c r="Q121" s="120"/>
      <c r="AC121" s="211"/>
      <c r="AD121" s="211"/>
      <c r="AE121" s="211"/>
      <c r="AF121" s="211"/>
      <c r="AK121" s="115"/>
      <c r="AL121" s="7"/>
      <c r="AM121" s="7"/>
      <c r="AW121" s="211"/>
      <c r="AX121" s="211"/>
      <c r="AY121" s="211"/>
      <c r="AZ121" s="119"/>
      <c r="BA121" s="121"/>
      <c r="BB121" s="121"/>
      <c r="BC121" s="121"/>
      <c r="BE121" s="7"/>
      <c r="BG121" s="122"/>
    </row>
    <row r="122" spans="1:97" ht="15" customHeight="1" x14ac:dyDescent="0.25">
      <c r="A122" t="s">
        <v>468</v>
      </c>
      <c r="B122">
        <v>2</v>
      </c>
      <c r="C122" t="s">
        <v>372</v>
      </c>
      <c r="D122">
        <v>687.77876463210498</v>
      </c>
      <c r="E122">
        <v>5302.2438770247491</v>
      </c>
      <c r="F122">
        <v>0.85</v>
      </c>
      <c r="G122">
        <v>1.05</v>
      </c>
      <c r="H122">
        <v>30</v>
      </c>
      <c r="I122">
        <v>10.5</v>
      </c>
      <c r="J122" t="s">
        <v>367</v>
      </c>
      <c r="K122">
        <v>140</v>
      </c>
      <c r="L122">
        <v>21</v>
      </c>
      <c r="M122">
        <v>135</v>
      </c>
      <c r="N122">
        <f t="shared" si="94"/>
        <v>4.0599999999999996</v>
      </c>
      <c r="O122">
        <f t="shared" si="95"/>
        <v>3.7</v>
      </c>
      <c r="P122" s="7"/>
      <c r="Q122" s="120"/>
      <c r="AC122" s="211"/>
      <c r="AD122" s="211"/>
      <c r="AE122" s="211"/>
      <c r="AF122" s="211"/>
      <c r="AK122" s="115"/>
      <c r="AL122" s="7"/>
      <c r="AM122" s="7"/>
      <c r="AW122" s="211"/>
      <c r="AX122" s="211"/>
      <c r="AY122" s="211"/>
      <c r="AZ122" s="119"/>
      <c r="BA122" s="121"/>
      <c r="BB122" s="121"/>
      <c r="BC122" s="121"/>
      <c r="BE122" s="7"/>
      <c r="BG122" s="122"/>
    </row>
    <row r="123" spans="1:97" ht="15" customHeight="1" x14ac:dyDescent="0.25">
      <c r="A123" t="s">
        <v>469</v>
      </c>
      <c r="B123">
        <v>3</v>
      </c>
      <c r="C123" t="s">
        <v>281</v>
      </c>
      <c r="D123">
        <v>965.02</v>
      </c>
      <c r="E123">
        <v>7439.56</v>
      </c>
      <c r="F123">
        <v>0.85</v>
      </c>
      <c r="G123">
        <v>1.05</v>
      </c>
      <c r="H123">
        <v>45.4</v>
      </c>
      <c r="I123">
        <v>16.100000000000001</v>
      </c>
      <c r="J123" t="s">
        <v>367</v>
      </c>
      <c r="K123">
        <v>140</v>
      </c>
      <c r="L123">
        <v>21</v>
      </c>
      <c r="M123">
        <v>135</v>
      </c>
      <c r="N123">
        <f t="shared" si="94"/>
        <v>4.0599999999999996</v>
      </c>
      <c r="O123">
        <f t="shared" si="95"/>
        <v>3.7</v>
      </c>
      <c r="P123" s="7"/>
      <c r="Q123" s="120"/>
      <c r="AC123" s="211"/>
      <c r="AD123" s="211"/>
      <c r="AE123" s="211"/>
      <c r="AF123" s="211"/>
      <c r="AK123" s="115"/>
      <c r="AL123" s="7"/>
      <c r="AM123" s="7"/>
      <c r="AW123" s="211"/>
      <c r="AX123" s="211"/>
      <c r="AY123" s="211"/>
      <c r="AZ123" s="119"/>
      <c r="BA123" s="121"/>
      <c r="BB123" s="121"/>
      <c r="BC123" s="121"/>
      <c r="BE123" s="7"/>
      <c r="BG123" s="122"/>
    </row>
    <row r="124" spans="1:97" ht="15" customHeight="1" x14ac:dyDescent="0.25">
      <c r="A124" t="s">
        <v>470</v>
      </c>
      <c r="B124">
        <v>0</v>
      </c>
      <c r="C124" t="s">
        <v>278</v>
      </c>
      <c r="D124">
        <v>0</v>
      </c>
      <c r="E124">
        <v>1301.52</v>
      </c>
      <c r="G124">
        <v>1.5</v>
      </c>
      <c r="J124" t="s">
        <v>367</v>
      </c>
      <c r="K124">
        <v>160</v>
      </c>
      <c r="L124">
        <v>11</v>
      </c>
      <c r="M124">
        <v>155</v>
      </c>
      <c r="N124">
        <f t="shared" si="94"/>
        <v>3.19</v>
      </c>
      <c r="O124">
        <f t="shared" si="95"/>
        <v>2.1</v>
      </c>
      <c r="P124" s="7"/>
      <c r="Q124" s="120"/>
      <c r="AC124" s="211"/>
      <c r="AD124" s="211"/>
      <c r="AE124" s="211"/>
      <c r="AF124" s="211"/>
      <c r="AK124" s="115"/>
      <c r="AL124" s="7"/>
      <c r="AM124" s="7"/>
      <c r="AW124" s="211"/>
      <c r="AX124" s="211"/>
      <c r="AY124" s="211"/>
      <c r="AZ124" s="119"/>
      <c r="BA124" s="121"/>
      <c r="BB124" s="121"/>
      <c r="BC124" s="121"/>
      <c r="BE124" s="7"/>
      <c r="BG124" s="122"/>
    </row>
    <row r="125" spans="1:97" ht="15" customHeight="1" x14ac:dyDescent="0.25">
      <c r="A125" t="s">
        <v>471</v>
      </c>
      <c r="B125">
        <v>1</v>
      </c>
      <c r="C125" t="s">
        <v>370</v>
      </c>
      <c r="D125">
        <v>592</v>
      </c>
      <c r="E125">
        <v>3533.107636511756</v>
      </c>
      <c r="F125">
        <v>0.95</v>
      </c>
      <c r="G125">
        <v>1.1000000000000001</v>
      </c>
      <c r="H125">
        <v>26</v>
      </c>
      <c r="I125">
        <v>11</v>
      </c>
      <c r="J125" t="s">
        <v>367</v>
      </c>
      <c r="K125">
        <v>160</v>
      </c>
      <c r="L125">
        <v>11</v>
      </c>
      <c r="M125">
        <v>155</v>
      </c>
      <c r="N125">
        <f t="shared" si="94"/>
        <v>3.19</v>
      </c>
      <c r="O125">
        <f t="shared" si="95"/>
        <v>2.1</v>
      </c>
      <c r="P125" s="7"/>
      <c r="Q125" s="120"/>
      <c r="AC125" s="211"/>
      <c r="AD125" s="211"/>
      <c r="AE125" s="211"/>
      <c r="AF125" s="211"/>
      <c r="AK125" s="115"/>
      <c r="AL125" s="7"/>
      <c r="AM125" s="7"/>
      <c r="AW125" s="211"/>
      <c r="AX125" s="211"/>
      <c r="AY125" s="211"/>
      <c r="AZ125" s="119"/>
      <c r="BA125" s="121"/>
      <c r="BB125" s="121"/>
      <c r="BC125" s="121"/>
      <c r="BE125" s="7"/>
      <c r="BG125" s="122"/>
    </row>
    <row r="126" spans="1:97" ht="15" customHeight="1" x14ac:dyDescent="0.25">
      <c r="A126" t="s">
        <v>472</v>
      </c>
      <c r="B126">
        <v>2</v>
      </c>
      <c r="C126" t="s">
        <v>372</v>
      </c>
      <c r="D126">
        <v>642</v>
      </c>
      <c r="E126">
        <v>3835.359341571188</v>
      </c>
      <c r="F126">
        <v>0.95</v>
      </c>
      <c r="G126">
        <v>1.1000000000000001</v>
      </c>
      <c r="H126">
        <v>30</v>
      </c>
      <c r="I126">
        <v>12.4</v>
      </c>
      <c r="J126" t="s">
        <v>367</v>
      </c>
      <c r="K126">
        <v>160</v>
      </c>
      <c r="L126">
        <v>11</v>
      </c>
      <c r="M126">
        <v>155</v>
      </c>
      <c r="N126">
        <f t="shared" si="94"/>
        <v>3.19</v>
      </c>
      <c r="O126">
        <f t="shared" si="95"/>
        <v>2.1</v>
      </c>
      <c r="P126" s="7"/>
      <c r="Q126" s="120"/>
      <c r="AC126" s="211"/>
      <c r="AD126" s="211"/>
      <c r="AE126" s="211"/>
      <c r="AF126" s="211"/>
      <c r="AK126" s="115"/>
      <c r="AL126" s="7"/>
      <c r="AM126" s="7"/>
      <c r="AW126" s="211"/>
      <c r="AX126" s="211"/>
      <c r="AY126" s="211"/>
      <c r="AZ126" s="119"/>
      <c r="BA126" s="121"/>
      <c r="BB126" s="121"/>
      <c r="BC126" s="121"/>
      <c r="BE126" s="7"/>
      <c r="BG126" s="122"/>
    </row>
    <row r="127" spans="1:97" ht="15" customHeight="1" x14ac:dyDescent="0.25">
      <c r="A127" t="s">
        <v>473</v>
      </c>
      <c r="B127">
        <v>3</v>
      </c>
      <c r="C127" t="s">
        <v>281</v>
      </c>
      <c r="D127">
        <v>819</v>
      </c>
      <c r="E127">
        <v>4891.8999999999996</v>
      </c>
      <c r="F127">
        <v>0.95</v>
      </c>
      <c r="G127">
        <v>1.1000000000000001</v>
      </c>
      <c r="H127">
        <v>45.5</v>
      </c>
      <c r="I127">
        <v>19.2</v>
      </c>
      <c r="J127" t="s">
        <v>367</v>
      </c>
      <c r="K127">
        <v>160</v>
      </c>
      <c r="L127">
        <v>11</v>
      </c>
      <c r="M127">
        <v>155</v>
      </c>
      <c r="N127">
        <f t="shared" si="94"/>
        <v>3.19</v>
      </c>
      <c r="O127">
        <f t="shared" si="95"/>
        <v>2.1</v>
      </c>
      <c r="P127" s="7"/>
      <c r="Q127" s="120"/>
      <c r="AC127" s="211"/>
      <c r="AD127" s="211"/>
      <c r="AE127" s="211"/>
      <c r="AF127" s="211"/>
      <c r="AK127" s="115"/>
      <c r="AL127" s="7"/>
      <c r="AM127" s="7"/>
      <c r="AW127" s="211"/>
      <c r="AX127" s="211"/>
      <c r="AY127" s="211"/>
      <c r="AZ127" s="119"/>
      <c r="BA127" s="121"/>
      <c r="BB127" s="121"/>
      <c r="BC127" s="121"/>
      <c r="BE127" s="7"/>
      <c r="BG127" s="122"/>
    </row>
    <row r="128" spans="1:97" ht="15" customHeight="1" x14ac:dyDescent="0.25">
      <c r="A128" t="s">
        <v>474</v>
      </c>
      <c r="B128">
        <v>0</v>
      </c>
      <c r="C128" t="s">
        <v>278</v>
      </c>
      <c r="D128">
        <v>0</v>
      </c>
      <c r="E128">
        <v>1733.3200000000002</v>
      </c>
      <c r="G128">
        <v>1.5</v>
      </c>
      <c r="J128" t="s">
        <v>367</v>
      </c>
      <c r="K128">
        <v>160</v>
      </c>
      <c r="L128">
        <v>16</v>
      </c>
      <c r="M128">
        <v>155</v>
      </c>
      <c r="N128">
        <f t="shared" si="94"/>
        <v>2.56</v>
      </c>
      <c r="O128">
        <f t="shared" si="95"/>
        <v>3.2</v>
      </c>
      <c r="P128" s="7"/>
      <c r="Q128" s="120"/>
      <c r="AC128" s="211"/>
      <c r="AD128" s="211"/>
      <c r="AE128" s="211"/>
      <c r="AF128" s="211"/>
      <c r="AK128" s="115"/>
      <c r="AL128" s="7"/>
      <c r="AM128" s="7"/>
      <c r="AW128" s="211"/>
      <c r="AX128" s="211"/>
      <c r="AY128" s="211"/>
      <c r="AZ128" s="119"/>
      <c r="BA128" s="121"/>
      <c r="BB128" s="121"/>
      <c r="BC128" s="121"/>
      <c r="BE128" s="7"/>
      <c r="BG128" s="122"/>
    </row>
    <row r="129" spans="1:15" ht="15" customHeight="1" x14ac:dyDescent="0.25">
      <c r="A129" t="s">
        <v>475</v>
      </c>
      <c r="B129">
        <v>1</v>
      </c>
      <c r="C129" t="s">
        <v>370</v>
      </c>
      <c r="D129">
        <v>676</v>
      </c>
      <c r="E129">
        <v>4417.9368883555589</v>
      </c>
      <c r="F129">
        <v>0.95</v>
      </c>
      <c r="G129">
        <v>1.1000000000000001</v>
      </c>
      <c r="H129">
        <v>26</v>
      </c>
      <c r="I129">
        <v>11.5</v>
      </c>
      <c r="J129" t="s">
        <v>367</v>
      </c>
      <c r="K129">
        <v>160</v>
      </c>
      <c r="L129">
        <v>16</v>
      </c>
      <c r="M129">
        <v>155</v>
      </c>
      <c r="N129">
        <f t="shared" si="94"/>
        <v>2.56</v>
      </c>
      <c r="O129">
        <f t="shared" si="95"/>
        <v>3.2</v>
      </c>
    </row>
    <row r="130" spans="1:15" ht="15" customHeight="1" x14ac:dyDescent="0.25">
      <c r="A130" t="s">
        <v>476</v>
      </c>
      <c r="B130">
        <v>2</v>
      </c>
      <c r="C130" t="s">
        <v>372</v>
      </c>
      <c r="D130">
        <v>722</v>
      </c>
      <c r="E130">
        <v>4716.8848144627045</v>
      </c>
      <c r="F130">
        <v>0.95</v>
      </c>
      <c r="G130">
        <v>1.1000000000000001</v>
      </c>
      <c r="H130">
        <v>30</v>
      </c>
      <c r="I130">
        <v>12.8</v>
      </c>
      <c r="J130" t="s">
        <v>367</v>
      </c>
      <c r="K130">
        <v>160</v>
      </c>
      <c r="L130">
        <v>16</v>
      </c>
      <c r="M130">
        <v>155</v>
      </c>
      <c r="N130">
        <f t="shared" si="94"/>
        <v>2.56</v>
      </c>
      <c r="O130">
        <f t="shared" si="95"/>
        <v>3.2</v>
      </c>
    </row>
    <row r="131" spans="1:15" ht="15" customHeight="1" x14ac:dyDescent="0.25">
      <c r="A131" t="s">
        <v>477</v>
      </c>
      <c r="B131">
        <v>3</v>
      </c>
      <c r="C131" t="s">
        <v>281</v>
      </c>
      <c r="D131">
        <v>1030</v>
      </c>
      <c r="E131">
        <v>6723.7</v>
      </c>
      <c r="F131">
        <v>0.95</v>
      </c>
      <c r="G131">
        <v>1.1000000000000001</v>
      </c>
      <c r="H131">
        <v>46.4</v>
      </c>
      <c r="I131">
        <v>19.600000000000001</v>
      </c>
      <c r="J131" t="s">
        <v>367</v>
      </c>
      <c r="K131">
        <v>160</v>
      </c>
      <c r="L131">
        <v>16</v>
      </c>
      <c r="M131">
        <v>155</v>
      </c>
      <c r="N131">
        <f t="shared" si="94"/>
        <v>2.56</v>
      </c>
      <c r="O131">
        <f t="shared" si="95"/>
        <v>3.2</v>
      </c>
    </row>
    <row r="132" spans="1:15" ht="15" customHeight="1" x14ac:dyDescent="0.25">
      <c r="A132" t="s">
        <v>478</v>
      </c>
      <c r="B132">
        <v>0</v>
      </c>
      <c r="C132" t="s">
        <v>278</v>
      </c>
      <c r="D132">
        <v>0</v>
      </c>
      <c r="E132">
        <v>2705.6000000000004</v>
      </c>
      <c r="G132">
        <v>1.5</v>
      </c>
      <c r="J132" t="s">
        <v>367</v>
      </c>
      <c r="K132">
        <v>160</v>
      </c>
      <c r="L132">
        <v>21</v>
      </c>
      <c r="M132">
        <v>155</v>
      </c>
      <c r="N132">
        <f t="shared" si="94"/>
        <v>4.01</v>
      </c>
      <c r="O132">
        <f t="shared" si="95"/>
        <v>4.3</v>
      </c>
    </row>
    <row r="133" spans="1:15" ht="15" customHeight="1" x14ac:dyDescent="0.25">
      <c r="A133" t="s">
        <v>479</v>
      </c>
      <c r="B133">
        <v>1</v>
      </c>
      <c r="C133" t="s">
        <v>370</v>
      </c>
      <c r="D133">
        <v>738.0333851508442</v>
      </c>
      <c r="E133">
        <v>5689.6682460807178</v>
      </c>
      <c r="F133">
        <v>0.85</v>
      </c>
      <c r="G133">
        <v>1.05</v>
      </c>
      <c r="H133">
        <v>26</v>
      </c>
      <c r="I133">
        <v>11.5</v>
      </c>
      <c r="J133" t="s">
        <v>367</v>
      </c>
      <c r="K133">
        <v>160</v>
      </c>
      <c r="L133">
        <v>21</v>
      </c>
      <c r="M133">
        <v>155</v>
      </c>
      <c r="N133">
        <f t="shared" si="94"/>
        <v>4.01</v>
      </c>
      <c r="O133">
        <f t="shared" si="95"/>
        <v>4.3</v>
      </c>
    </row>
    <row r="134" spans="1:15" ht="15" customHeight="1" x14ac:dyDescent="0.25">
      <c r="A134" t="s">
        <v>480</v>
      </c>
      <c r="B134">
        <v>2</v>
      </c>
      <c r="C134" t="s">
        <v>372</v>
      </c>
      <c r="D134">
        <v>787.97378843505794</v>
      </c>
      <c r="E134">
        <v>6074.6702425752001</v>
      </c>
      <c r="F134">
        <v>0.85</v>
      </c>
      <c r="G134">
        <v>1.05</v>
      </c>
      <c r="H134">
        <v>30</v>
      </c>
      <c r="I134">
        <v>12.8</v>
      </c>
      <c r="J134" t="s">
        <v>367</v>
      </c>
      <c r="K134">
        <v>160</v>
      </c>
      <c r="L134">
        <v>21</v>
      </c>
      <c r="M134">
        <v>155</v>
      </c>
      <c r="N134">
        <f t="shared" si="94"/>
        <v>4.01</v>
      </c>
      <c r="O134">
        <f t="shared" si="95"/>
        <v>4.3</v>
      </c>
    </row>
    <row r="135" spans="1:15" ht="15" customHeight="1" x14ac:dyDescent="0.25">
      <c r="A135" t="s">
        <v>481</v>
      </c>
      <c r="B135">
        <v>3</v>
      </c>
      <c r="C135" t="s">
        <v>281</v>
      </c>
      <c r="D135">
        <v>1123.22</v>
      </c>
      <c r="E135">
        <v>8659.16</v>
      </c>
      <c r="F135">
        <v>0.85</v>
      </c>
      <c r="G135">
        <v>1.05</v>
      </c>
      <c r="H135">
        <v>46.4</v>
      </c>
      <c r="I135">
        <v>19.600000000000001</v>
      </c>
      <c r="J135" t="s">
        <v>367</v>
      </c>
      <c r="K135">
        <v>160</v>
      </c>
      <c r="L135">
        <v>21</v>
      </c>
      <c r="M135">
        <v>155</v>
      </c>
      <c r="N135">
        <f t="shared" si="94"/>
        <v>4.01</v>
      </c>
      <c r="O135">
        <f t="shared" si="95"/>
        <v>4.3</v>
      </c>
    </row>
    <row r="136" spans="1:15" ht="15" customHeight="1" x14ac:dyDescent="0.25">
      <c r="A136" t="s">
        <v>482</v>
      </c>
      <c r="B136">
        <v>0</v>
      </c>
      <c r="C136" t="s">
        <v>278</v>
      </c>
      <c r="D136">
        <v>0</v>
      </c>
      <c r="E136">
        <v>1464.0400000000002</v>
      </c>
      <c r="G136">
        <v>1.5</v>
      </c>
      <c r="J136" t="s">
        <v>367</v>
      </c>
      <c r="K136">
        <v>180</v>
      </c>
      <c r="L136">
        <v>11</v>
      </c>
      <c r="M136">
        <v>175</v>
      </c>
      <c r="N136">
        <f t="shared" si="94"/>
        <v>3.09</v>
      </c>
      <c r="O136">
        <f t="shared" si="95"/>
        <v>2.4</v>
      </c>
    </row>
    <row r="137" spans="1:15" ht="15" customHeight="1" x14ac:dyDescent="0.25">
      <c r="A137" t="s">
        <v>483</v>
      </c>
      <c r="B137">
        <v>1</v>
      </c>
      <c r="C137" t="s">
        <v>370</v>
      </c>
      <c r="D137">
        <v>675.10313623602258</v>
      </c>
      <c r="E137">
        <v>4030.7284303866513</v>
      </c>
      <c r="F137">
        <v>0.95</v>
      </c>
      <c r="G137">
        <v>1.1000000000000001</v>
      </c>
      <c r="H137">
        <v>26</v>
      </c>
      <c r="I137">
        <v>12.2</v>
      </c>
      <c r="J137" t="s">
        <v>367</v>
      </c>
      <c r="K137">
        <v>180</v>
      </c>
      <c r="L137">
        <v>11</v>
      </c>
      <c r="M137">
        <v>175</v>
      </c>
      <c r="N137">
        <f t="shared" si="94"/>
        <v>3.09</v>
      </c>
      <c r="O137">
        <f t="shared" si="95"/>
        <v>2.4</v>
      </c>
    </row>
    <row r="138" spans="1:15" ht="15" customHeight="1" x14ac:dyDescent="0.25">
      <c r="A138" t="s">
        <v>484</v>
      </c>
      <c r="B138">
        <v>2</v>
      </c>
      <c r="C138" t="s">
        <v>372</v>
      </c>
      <c r="D138">
        <v>732.85712932403612</v>
      </c>
      <c r="E138">
        <v>4375.55079813051</v>
      </c>
      <c r="F138">
        <v>0.95</v>
      </c>
      <c r="G138">
        <v>1.1000000000000001</v>
      </c>
      <c r="H138">
        <v>30</v>
      </c>
      <c r="I138">
        <v>13.7</v>
      </c>
      <c r="J138" t="s">
        <v>367</v>
      </c>
      <c r="K138">
        <v>180</v>
      </c>
      <c r="L138">
        <v>11</v>
      </c>
      <c r="M138">
        <v>175</v>
      </c>
      <c r="N138">
        <f t="shared" si="94"/>
        <v>3.09</v>
      </c>
      <c r="O138">
        <f t="shared" si="95"/>
        <v>2.4</v>
      </c>
    </row>
    <row r="139" spans="1:15" ht="15" customHeight="1" x14ac:dyDescent="0.25">
      <c r="A139" t="s">
        <v>485</v>
      </c>
      <c r="B139">
        <v>3</v>
      </c>
      <c r="C139" t="s">
        <v>281</v>
      </c>
      <c r="D139">
        <v>934.74</v>
      </c>
      <c r="E139">
        <v>5580.9</v>
      </c>
      <c r="F139">
        <v>0.95</v>
      </c>
      <c r="G139">
        <v>1.1000000000000001</v>
      </c>
      <c r="H139">
        <v>46</v>
      </c>
      <c r="I139">
        <v>22</v>
      </c>
      <c r="J139" t="s">
        <v>367</v>
      </c>
      <c r="K139">
        <v>180</v>
      </c>
      <c r="L139">
        <v>11</v>
      </c>
      <c r="M139">
        <v>175</v>
      </c>
      <c r="N139">
        <f t="shared" si="94"/>
        <v>3.09</v>
      </c>
      <c r="O139">
        <f t="shared" si="95"/>
        <v>2.4</v>
      </c>
    </row>
    <row r="140" spans="1:15" ht="15" customHeight="1" x14ac:dyDescent="0.25">
      <c r="A140" t="s">
        <v>486</v>
      </c>
      <c r="B140">
        <v>0</v>
      </c>
      <c r="C140" t="s">
        <v>278</v>
      </c>
      <c r="D140">
        <v>0</v>
      </c>
      <c r="E140">
        <v>1949.5600000000002</v>
      </c>
      <c r="G140">
        <v>1.5</v>
      </c>
      <c r="J140" t="s">
        <v>367</v>
      </c>
      <c r="K140">
        <v>180</v>
      </c>
      <c r="L140">
        <v>16</v>
      </c>
      <c r="M140">
        <v>175</v>
      </c>
      <c r="N140">
        <f t="shared" si="94"/>
        <v>2.52</v>
      </c>
      <c r="O140">
        <f t="shared" si="95"/>
        <v>3.6</v>
      </c>
    </row>
    <row r="141" spans="1:15" ht="15" customHeight="1" x14ac:dyDescent="0.25">
      <c r="A141" t="s">
        <v>487</v>
      </c>
      <c r="B141">
        <v>1</v>
      </c>
      <c r="C141" t="s">
        <v>370</v>
      </c>
      <c r="D141">
        <v>686.3088894339993</v>
      </c>
      <c r="E141">
        <v>4843.4549704976926</v>
      </c>
      <c r="F141">
        <v>0.95</v>
      </c>
      <c r="G141">
        <v>1.1000000000000001</v>
      </c>
      <c r="H141">
        <v>26</v>
      </c>
      <c r="I141">
        <v>11.5</v>
      </c>
      <c r="J141" t="s">
        <v>367</v>
      </c>
      <c r="K141">
        <v>180</v>
      </c>
      <c r="L141">
        <v>16</v>
      </c>
      <c r="M141">
        <v>175</v>
      </c>
      <c r="N141">
        <f t="shared" si="94"/>
        <v>2.52</v>
      </c>
      <c r="O141">
        <f t="shared" si="95"/>
        <v>3.6</v>
      </c>
    </row>
    <row r="142" spans="1:15" ht="15" customHeight="1" x14ac:dyDescent="0.25">
      <c r="A142" t="s">
        <v>488</v>
      </c>
      <c r="B142">
        <v>2</v>
      </c>
      <c r="C142" t="s">
        <v>372</v>
      </c>
      <c r="D142">
        <v>732.7492584003295</v>
      </c>
      <c r="E142">
        <v>5171.1963699821436</v>
      </c>
      <c r="F142">
        <v>0.95</v>
      </c>
      <c r="G142">
        <v>1.1000000000000001</v>
      </c>
      <c r="H142">
        <v>30</v>
      </c>
      <c r="I142">
        <v>12.8</v>
      </c>
      <c r="J142" t="s">
        <v>367</v>
      </c>
      <c r="K142">
        <v>180</v>
      </c>
      <c r="L142">
        <v>16</v>
      </c>
      <c r="M142">
        <v>175</v>
      </c>
      <c r="N142">
        <f t="shared" si="94"/>
        <v>2.52</v>
      </c>
      <c r="O142">
        <f t="shared" si="95"/>
        <v>3.6</v>
      </c>
    </row>
    <row r="143" spans="1:15" ht="15" customHeight="1" x14ac:dyDescent="0.25">
      <c r="A143" t="s">
        <v>489</v>
      </c>
      <c r="B143">
        <v>3</v>
      </c>
      <c r="C143" t="s">
        <v>281</v>
      </c>
      <c r="D143">
        <v>1044.5</v>
      </c>
      <c r="E143">
        <v>7371.3</v>
      </c>
      <c r="F143">
        <v>0.95</v>
      </c>
      <c r="G143">
        <v>1.1000000000000001</v>
      </c>
      <c r="H143">
        <v>46.4</v>
      </c>
      <c r="I143">
        <v>19.600000000000001</v>
      </c>
      <c r="J143" t="s">
        <v>367</v>
      </c>
      <c r="K143">
        <v>180</v>
      </c>
      <c r="L143">
        <v>16</v>
      </c>
      <c r="M143">
        <v>175</v>
      </c>
      <c r="N143">
        <f t="shared" si="94"/>
        <v>2.52</v>
      </c>
      <c r="O143">
        <f t="shared" si="95"/>
        <v>3.6</v>
      </c>
    </row>
    <row r="144" spans="1:15" ht="15" customHeight="1" x14ac:dyDescent="0.25">
      <c r="A144" t="s">
        <v>490</v>
      </c>
      <c r="B144">
        <v>0</v>
      </c>
      <c r="C144" t="s">
        <v>278</v>
      </c>
      <c r="D144">
        <v>0</v>
      </c>
      <c r="E144">
        <v>3044</v>
      </c>
      <c r="G144">
        <v>1.5</v>
      </c>
      <c r="J144" t="s">
        <v>367</v>
      </c>
      <c r="K144">
        <v>180</v>
      </c>
      <c r="L144">
        <v>21</v>
      </c>
      <c r="M144">
        <v>175</v>
      </c>
      <c r="N144">
        <f t="shared" si="94"/>
        <v>3.96</v>
      </c>
      <c r="O144">
        <f t="shared" si="95"/>
        <v>4.8</v>
      </c>
    </row>
    <row r="145" spans="1:15" ht="15" customHeight="1" x14ac:dyDescent="0.25">
      <c r="A145" t="s">
        <v>491</v>
      </c>
      <c r="B145">
        <v>1</v>
      </c>
      <c r="C145" t="s">
        <v>370</v>
      </c>
      <c r="D145">
        <v>750.12346036921247</v>
      </c>
      <c r="E145">
        <v>6016.7573462820046</v>
      </c>
      <c r="F145">
        <v>0.85</v>
      </c>
      <c r="G145">
        <v>1.05</v>
      </c>
      <c r="H145">
        <v>26</v>
      </c>
      <c r="I145">
        <v>11.5</v>
      </c>
      <c r="J145" t="s">
        <v>367</v>
      </c>
      <c r="K145">
        <v>180</v>
      </c>
      <c r="L145">
        <v>21</v>
      </c>
      <c r="M145">
        <v>175</v>
      </c>
      <c r="N145">
        <f t="shared" si="94"/>
        <v>3.96</v>
      </c>
      <c r="O145">
        <f t="shared" si="95"/>
        <v>4.8</v>
      </c>
    </row>
    <row r="146" spans="1:15" ht="15" customHeight="1" x14ac:dyDescent="0.25">
      <c r="A146" t="s">
        <v>492</v>
      </c>
      <c r="B146">
        <v>2</v>
      </c>
      <c r="C146" t="s">
        <v>372</v>
      </c>
      <c r="D146">
        <v>800.88196110577712</v>
      </c>
      <c r="E146">
        <v>6423.892435808023</v>
      </c>
      <c r="F146">
        <v>0.85</v>
      </c>
      <c r="G146">
        <v>1.05</v>
      </c>
      <c r="H146">
        <v>30</v>
      </c>
      <c r="I146">
        <v>12.8</v>
      </c>
      <c r="J146" t="s">
        <v>367</v>
      </c>
      <c r="K146">
        <v>180</v>
      </c>
      <c r="L146">
        <v>21</v>
      </c>
      <c r="M146">
        <v>175</v>
      </c>
      <c r="N146">
        <f t="shared" si="94"/>
        <v>3.96</v>
      </c>
      <c r="O146">
        <f t="shared" si="95"/>
        <v>4.8</v>
      </c>
    </row>
    <row r="147" spans="1:15" ht="15" customHeight="1" x14ac:dyDescent="0.25">
      <c r="A147" t="s">
        <v>493</v>
      </c>
      <c r="B147">
        <v>3</v>
      </c>
      <c r="C147" t="s">
        <v>281</v>
      </c>
      <c r="D147">
        <v>1141.6200000000001</v>
      </c>
      <c r="E147">
        <v>9156.9599999999991</v>
      </c>
      <c r="F147">
        <v>0.85</v>
      </c>
      <c r="G147">
        <v>1.05</v>
      </c>
      <c r="H147">
        <v>46.4</v>
      </c>
      <c r="I147">
        <v>19.600000000000001</v>
      </c>
      <c r="J147" t="s">
        <v>367</v>
      </c>
      <c r="K147">
        <v>180</v>
      </c>
      <c r="L147">
        <v>21</v>
      </c>
      <c r="M147">
        <v>175</v>
      </c>
      <c r="N147">
        <f t="shared" si="94"/>
        <v>3.96</v>
      </c>
      <c r="O147">
        <f t="shared" si="95"/>
        <v>4.8</v>
      </c>
    </row>
    <row r="148" spans="1:15" ht="15" customHeight="1" x14ac:dyDescent="0.25">
      <c r="A148" t="s">
        <v>494</v>
      </c>
      <c r="B148">
        <v>0</v>
      </c>
      <c r="C148" t="s">
        <v>278</v>
      </c>
      <c r="D148">
        <v>0</v>
      </c>
      <c r="E148">
        <v>1626.5600000000002</v>
      </c>
      <c r="G148">
        <v>1.5</v>
      </c>
      <c r="J148" t="s">
        <v>367</v>
      </c>
      <c r="K148">
        <v>200</v>
      </c>
      <c r="L148">
        <v>11</v>
      </c>
      <c r="M148">
        <v>195</v>
      </c>
      <c r="N148">
        <f t="shared" si="94"/>
        <v>2.99</v>
      </c>
      <c r="O148">
        <f t="shared" si="95"/>
        <v>2.7</v>
      </c>
    </row>
    <row r="149" spans="1:15" ht="15" customHeight="1" x14ac:dyDescent="0.25">
      <c r="A149" t="s">
        <v>495</v>
      </c>
      <c r="B149">
        <v>1</v>
      </c>
      <c r="C149" t="s">
        <v>370</v>
      </c>
      <c r="D149">
        <v>741</v>
      </c>
      <c r="E149">
        <v>4422.7050634086982</v>
      </c>
      <c r="F149">
        <v>0.95</v>
      </c>
      <c r="G149">
        <v>1.1000000000000001</v>
      </c>
      <c r="H149">
        <v>26</v>
      </c>
      <c r="I149">
        <v>13.4</v>
      </c>
      <c r="J149" t="s">
        <v>367</v>
      </c>
      <c r="K149">
        <v>200</v>
      </c>
      <c r="L149">
        <v>11</v>
      </c>
      <c r="M149">
        <v>195</v>
      </c>
      <c r="N149">
        <f t="shared" si="94"/>
        <v>2.99</v>
      </c>
      <c r="O149">
        <f t="shared" si="95"/>
        <v>2.7</v>
      </c>
    </row>
    <row r="150" spans="1:15" ht="15" customHeight="1" x14ac:dyDescent="0.25">
      <c r="A150" t="s">
        <v>496</v>
      </c>
      <c r="B150">
        <v>2</v>
      </c>
      <c r="C150" t="s">
        <v>372</v>
      </c>
      <c r="D150">
        <v>807</v>
      </c>
      <c r="E150">
        <v>4820.649682883678</v>
      </c>
      <c r="F150">
        <v>0.95</v>
      </c>
      <c r="G150">
        <v>1.1000000000000001</v>
      </c>
      <c r="H150">
        <v>30</v>
      </c>
      <c r="I150">
        <v>14.8</v>
      </c>
      <c r="J150" t="s">
        <v>367</v>
      </c>
      <c r="K150">
        <v>200</v>
      </c>
      <c r="L150">
        <v>11</v>
      </c>
      <c r="M150">
        <v>195</v>
      </c>
      <c r="N150">
        <f t="shared" si="94"/>
        <v>2.99</v>
      </c>
      <c r="O150">
        <f t="shared" si="95"/>
        <v>2.7</v>
      </c>
    </row>
    <row r="151" spans="1:15" ht="15" customHeight="1" x14ac:dyDescent="0.25">
      <c r="A151" t="s">
        <v>497</v>
      </c>
      <c r="B151">
        <v>3</v>
      </c>
      <c r="C151" t="s">
        <v>281</v>
      </c>
      <c r="D151">
        <v>1050</v>
      </c>
      <c r="E151">
        <v>6269.9</v>
      </c>
      <c r="F151">
        <v>0.95</v>
      </c>
      <c r="G151">
        <v>1.1000000000000001</v>
      </c>
      <c r="H151">
        <v>46.5</v>
      </c>
      <c r="I151">
        <v>24</v>
      </c>
      <c r="J151" t="s">
        <v>367</v>
      </c>
      <c r="K151">
        <v>200</v>
      </c>
      <c r="L151">
        <v>11</v>
      </c>
      <c r="M151">
        <v>195</v>
      </c>
      <c r="N151">
        <f t="shared" si="94"/>
        <v>2.99</v>
      </c>
      <c r="O151">
        <f t="shared" si="95"/>
        <v>2.7</v>
      </c>
    </row>
    <row r="152" spans="1:15" ht="15" customHeight="1" x14ac:dyDescent="0.25">
      <c r="A152" t="s">
        <v>498</v>
      </c>
      <c r="B152">
        <v>0</v>
      </c>
      <c r="C152" t="s">
        <v>278</v>
      </c>
      <c r="D152">
        <v>0</v>
      </c>
      <c r="E152">
        <v>2166.48</v>
      </c>
      <c r="G152">
        <v>1.5</v>
      </c>
      <c r="J152" t="s">
        <v>367</v>
      </c>
      <c r="K152">
        <v>200</v>
      </c>
      <c r="L152">
        <v>16</v>
      </c>
      <c r="M152">
        <v>195</v>
      </c>
      <c r="N152">
        <f t="shared" si="94"/>
        <v>2.4900000000000002</v>
      </c>
      <c r="O152">
        <f t="shared" si="95"/>
        <v>4</v>
      </c>
    </row>
    <row r="153" spans="1:15" x14ac:dyDescent="0.25">
      <c r="A153" t="s">
        <v>499</v>
      </c>
      <c r="B153">
        <v>1</v>
      </c>
      <c r="C153" t="s">
        <v>370</v>
      </c>
      <c r="D153">
        <v>868</v>
      </c>
      <c r="E153">
        <v>5667.1755761695722</v>
      </c>
      <c r="F153">
        <v>0.95</v>
      </c>
      <c r="G153">
        <v>1.1000000000000001</v>
      </c>
      <c r="H153">
        <v>26</v>
      </c>
      <c r="I153">
        <v>13.2</v>
      </c>
      <c r="J153" t="s">
        <v>367</v>
      </c>
      <c r="K153">
        <v>200</v>
      </c>
      <c r="L153">
        <v>16</v>
      </c>
      <c r="M153">
        <v>195</v>
      </c>
      <c r="N153">
        <f t="shared" si="94"/>
        <v>2.4900000000000002</v>
      </c>
      <c r="O153">
        <f t="shared" si="95"/>
        <v>4</v>
      </c>
    </row>
    <row r="154" spans="1:15" ht="15" customHeight="1" x14ac:dyDescent="0.25">
      <c r="A154" t="s">
        <v>500</v>
      </c>
      <c r="B154">
        <v>2</v>
      </c>
      <c r="C154" t="s">
        <v>372</v>
      </c>
      <c r="D154">
        <v>914</v>
      </c>
      <c r="E154">
        <v>5971.3549398587584</v>
      </c>
      <c r="F154">
        <v>0.95</v>
      </c>
      <c r="G154">
        <v>1.1000000000000001</v>
      </c>
      <c r="H154">
        <v>30</v>
      </c>
      <c r="I154">
        <v>14.7</v>
      </c>
      <c r="J154" t="s">
        <v>367</v>
      </c>
      <c r="K154">
        <v>200</v>
      </c>
      <c r="L154">
        <v>16</v>
      </c>
      <c r="M154">
        <v>195</v>
      </c>
      <c r="N154">
        <f t="shared" si="94"/>
        <v>2.4900000000000002</v>
      </c>
      <c r="O154">
        <f t="shared" si="95"/>
        <v>4</v>
      </c>
    </row>
    <row r="155" spans="1:15" x14ac:dyDescent="0.25">
      <c r="A155" t="s">
        <v>501</v>
      </c>
      <c r="B155">
        <v>3</v>
      </c>
      <c r="C155" t="s">
        <v>281</v>
      </c>
      <c r="D155">
        <v>1320</v>
      </c>
      <c r="E155">
        <v>8617.7000000000007</v>
      </c>
      <c r="F155">
        <v>0.95</v>
      </c>
      <c r="G155">
        <v>1.1000000000000001</v>
      </c>
      <c r="H155">
        <v>47.1</v>
      </c>
      <c r="I155">
        <v>23.5</v>
      </c>
      <c r="J155" t="s">
        <v>367</v>
      </c>
      <c r="K155">
        <v>200</v>
      </c>
      <c r="L155">
        <v>16</v>
      </c>
      <c r="M155">
        <v>195</v>
      </c>
      <c r="N155">
        <f t="shared" si="94"/>
        <v>2.4900000000000002</v>
      </c>
      <c r="O155">
        <f t="shared" si="95"/>
        <v>4</v>
      </c>
    </row>
    <row r="156" spans="1:15" x14ac:dyDescent="0.25">
      <c r="A156" t="s">
        <v>502</v>
      </c>
      <c r="B156">
        <v>0</v>
      </c>
      <c r="C156" t="s">
        <v>278</v>
      </c>
      <c r="D156">
        <v>0</v>
      </c>
      <c r="E156">
        <v>3382.4</v>
      </c>
      <c r="G156">
        <v>1.5</v>
      </c>
      <c r="J156" t="s">
        <v>367</v>
      </c>
      <c r="K156">
        <v>200</v>
      </c>
      <c r="L156">
        <v>21</v>
      </c>
      <c r="M156">
        <v>195</v>
      </c>
      <c r="N156">
        <f t="shared" si="94"/>
        <v>3.9</v>
      </c>
      <c r="O156">
        <f t="shared" si="95"/>
        <v>5.3</v>
      </c>
    </row>
    <row r="157" spans="1:15" ht="15" customHeight="1" x14ac:dyDescent="0.25">
      <c r="A157" t="s">
        <v>503</v>
      </c>
      <c r="B157">
        <v>1</v>
      </c>
      <c r="C157" t="s">
        <v>370</v>
      </c>
      <c r="D157">
        <v>946.7235228616961</v>
      </c>
      <c r="E157">
        <v>7298.5082710627348</v>
      </c>
      <c r="F157">
        <v>0.85</v>
      </c>
      <c r="G157">
        <v>1.05</v>
      </c>
      <c r="H157">
        <v>26</v>
      </c>
      <c r="I157">
        <v>13.2</v>
      </c>
      <c r="J157" t="s">
        <v>367</v>
      </c>
      <c r="K157">
        <v>200</v>
      </c>
      <c r="L157">
        <v>21</v>
      </c>
      <c r="M157">
        <v>195</v>
      </c>
      <c r="N157">
        <f t="shared" ref="N157:N220" si="96">ROUND(IF($L157=11,$R$30*$K157+$S$30,IF($L157=16,$R$31*$K157+$S$31,IF($L157=21,$R$32*$K157+$S$32,""))),2)</f>
        <v>3.9</v>
      </c>
      <c r="O157">
        <f t="shared" ref="O157:O220" si="97">ROUND(IF($L157=11,$K157*$X$30,IF($L157=16,$K157*$X$32,IF($L157=21,$K157*$X$34,""))),1)</f>
        <v>5.3</v>
      </c>
    </row>
    <row r="158" spans="1:15" x14ac:dyDescent="0.25">
      <c r="A158" t="s">
        <v>504</v>
      </c>
      <c r="B158">
        <v>2</v>
      </c>
      <c r="C158" t="s">
        <v>372</v>
      </c>
      <c r="D158">
        <v>997.53785795739748</v>
      </c>
      <c r="E158">
        <v>7690.2476078687869</v>
      </c>
      <c r="F158">
        <v>0.85</v>
      </c>
      <c r="G158">
        <v>1.05</v>
      </c>
      <c r="H158">
        <v>30</v>
      </c>
      <c r="I158">
        <v>14.7</v>
      </c>
      <c r="J158" t="s">
        <v>367</v>
      </c>
      <c r="K158">
        <v>200</v>
      </c>
      <c r="L158">
        <v>21</v>
      </c>
      <c r="M158">
        <v>195</v>
      </c>
      <c r="N158">
        <f t="shared" si="96"/>
        <v>3.9</v>
      </c>
      <c r="O158">
        <f t="shared" si="97"/>
        <v>5.3</v>
      </c>
    </row>
    <row r="159" spans="1:15" x14ac:dyDescent="0.25">
      <c r="A159" t="s">
        <v>505</v>
      </c>
      <c r="B159">
        <v>3</v>
      </c>
      <c r="C159" t="s">
        <v>281</v>
      </c>
      <c r="D159">
        <v>1439.62</v>
      </c>
      <c r="E159">
        <v>11098.36</v>
      </c>
      <c r="F159">
        <v>0.85</v>
      </c>
      <c r="G159">
        <v>1.05</v>
      </c>
      <c r="H159">
        <v>47.1</v>
      </c>
      <c r="I159">
        <v>23.5</v>
      </c>
      <c r="J159" t="s">
        <v>367</v>
      </c>
      <c r="K159">
        <v>200</v>
      </c>
      <c r="L159">
        <v>21</v>
      </c>
      <c r="M159">
        <v>195</v>
      </c>
      <c r="N159">
        <f t="shared" si="96"/>
        <v>3.9</v>
      </c>
      <c r="O159">
        <f t="shared" si="97"/>
        <v>5.3</v>
      </c>
    </row>
    <row r="160" spans="1:15" x14ac:dyDescent="0.25">
      <c r="A160" t="s">
        <v>506</v>
      </c>
      <c r="B160">
        <v>0</v>
      </c>
      <c r="C160" t="s">
        <v>278</v>
      </c>
      <c r="D160">
        <v>0</v>
      </c>
      <c r="E160">
        <v>1668.7594202898554</v>
      </c>
      <c r="G160">
        <v>1.5</v>
      </c>
      <c r="J160" t="s">
        <v>367</v>
      </c>
      <c r="K160">
        <v>220</v>
      </c>
      <c r="L160">
        <v>11</v>
      </c>
      <c r="M160">
        <v>215</v>
      </c>
      <c r="N160">
        <f t="shared" si="96"/>
        <v>2.89</v>
      </c>
      <c r="O160">
        <f t="shared" si="97"/>
        <v>2.9</v>
      </c>
    </row>
    <row r="161" spans="1:15" x14ac:dyDescent="0.25">
      <c r="A161" t="s">
        <v>507</v>
      </c>
      <c r="B161">
        <v>1</v>
      </c>
      <c r="C161" t="s">
        <v>370</v>
      </c>
      <c r="D161">
        <v>809.18727868766814</v>
      </c>
      <c r="E161">
        <v>4831.2827990970827</v>
      </c>
      <c r="F161">
        <v>0.95</v>
      </c>
      <c r="G161">
        <v>1.1000000000000001</v>
      </c>
      <c r="H161">
        <v>26</v>
      </c>
      <c r="I161">
        <v>13.4</v>
      </c>
      <c r="J161" t="s">
        <v>367</v>
      </c>
      <c r="K161">
        <v>220</v>
      </c>
      <c r="L161">
        <v>11</v>
      </c>
      <c r="M161">
        <v>215</v>
      </c>
      <c r="N161">
        <f t="shared" si="96"/>
        <v>2.89</v>
      </c>
      <c r="O161">
        <f t="shared" si="97"/>
        <v>2.9</v>
      </c>
    </row>
    <row r="162" spans="1:15" x14ac:dyDescent="0.25">
      <c r="A162" t="s">
        <v>508</v>
      </c>
      <c r="B162">
        <v>2</v>
      </c>
      <c r="C162" t="s">
        <v>372</v>
      </c>
      <c r="D162">
        <v>884.1366084769129</v>
      </c>
      <c r="E162">
        <v>5278.770565343093</v>
      </c>
      <c r="F162">
        <v>0.95</v>
      </c>
      <c r="G162">
        <v>1.1000000000000001</v>
      </c>
      <c r="H162">
        <v>30</v>
      </c>
      <c r="I162">
        <v>14.8</v>
      </c>
      <c r="J162" t="s">
        <v>367</v>
      </c>
      <c r="K162">
        <v>220</v>
      </c>
      <c r="L162">
        <v>11</v>
      </c>
      <c r="M162">
        <v>215</v>
      </c>
      <c r="N162">
        <f t="shared" si="96"/>
        <v>2.89</v>
      </c>
      <c r="O162">
        <f t="shared" si="97"/>
        <v>2.9</v>
      </c>
    </row>
    <row r="163" spans="1:15" x14ac:dyDescent="0.25">
      <c r="A163" t="s">
        <v>509</v>
      </c>
      <c r="B163">
        <v>3</v>
      </c>
      <c r="C163" t="s">
        <v>281</v>
      </c>
      <c r="D163">
        <v>1165.54</v>
      </c>
      <c r="E163">
        <v>6958.9</v>
      </c>
      <c r="F163">
        <v>0.95</v>
      </c>
      <c r="G163">
        <v>1.1000000000000001</v>
      </c>
      <c r="H163">
        <v>46.9</v>
      </c>
      <c r="I163">
        <v>24</v>
      </c>
      <c r="J163" t="s">
        <v>367</v>
      </c>
      <c r="K163">
        <v>220</v>
      </c>
      <c r="L163">
        <v>11</v>
      </c>
      <c r="M163">
        <v>215</v>
      </c>
      <c r="N163">
        <f t="shared" si="96"/>
        <v>2.89</v>
      </c>
      <c r="O163">
        <f t="shared" si="97"/>
        <v>2.9</v>
      </c>
    </row>
    <row r="164" spans="1:15" x14ac:dyDescent="0.25">
      <c r="A164" t="s">
        <v>510</v>
      </c>
      <c r="B164">
        <v>0</v>
      </c>
      <c r="C164" t="s">
        <v>278</v>
      </c>
      <c r="D164">
        <v>0</v>
      </c>
      <c r="E164">
        <v>2222.880579710145</v>
      </c>
      <c r="G164">
        <v>1.5</v>
      </c>
      <c r="J164" t="s">
        <v>367</v>
      </c>
      <c r="K164">
        <v>220</v>
      </c>
      <c r="L164">
        <v>16</v>
      </c>
      <c r="M164">
        <v>215</v>
      </c>
      <c r="N164">
        <f t="shared" si="96"/>
        <v>2.4500000000000002</v>
      </c>
      <c r="O164">
        <f t="shared" si="97"/>
        <v>4.4000000000000004</v>
      </c>
    </row>
    <row r="165" spans="1:15" x14ac:dyDescent="0.25">
      <c r="A165" t="s">
        <v>511</v>
      </c>
      <c r="B165">
        <v>1</v>
      </c>
      <c r="C165" t="s">
        <v>370</v>
      </c>
      <c r="D165">
        <v>963.35813446001066</v>
      </c>
      <c r="E165">
        <v>6291.7251954043459</v>
      </c>
      <c r="F165">
        <v>0.95</v>
      </c>
      <c r="G165">
        <v>1.1000000000000001</v>
      </c>
      <c r="H165">
        <v>26</v>
      </c>
      <c r="I165">
        <v>15.5</v>
      </c>
      <c r="J165" t="s">
        <v>367</v>
      </c>
      <c r="K165">
        <v>220</v>
      </c>
      <c r="L165">
        <v>16</v>
      </c>
      <c r="M165">
        <v>215</v>
      </c>
      <c r="N165">
        <f t="shared" si="96"/>
        <v>2.4500000000000002</v>
      </c>
      <c r="O165">
        <f t="shared" si="97"/>
        <v>4.4000000000000004</v>
      </c>
    </row>
    <row r="166" spans="1:15" x14ac:dyDescent="0.25">
      <c r="A166" t="s">
        <v>512</v>
      </c>
      <c r="B166">
        <v>2</v>
      </c>
      <c r="C166" t="s">
        <v>372</v>
      </c>
      <c r="D166">
        <v>1003.4910975149082</v>
      </c>
      <c r="E166">
        <v>6553.83496101116</v>
      </c>
      <c r="F166">
        <v>0.95</v>
      </c>
      <c r="G166">
        <v>1.1000000000000001</v>
      </c>
      <c r="H166">
        <v>30</v>
      </c>
      <c r="I166">
        <v>16.8</v>
      </c>
      <c r="J166" t="s">
        <v>367</v>
      </c>
      <c r="K166">
        <v>220</v>
      </c>
      <c r="L166">
        <v>16</v>
      </c>
      <c r="M166">
        <v>215</v>
      </c>
      <c r="N166">
        <f t="shared" si="96"/>
        <v>2.4500000000000002</v>
      </c>
      <c r="O166">
        <f t="shared" si="97"/>
        <v>4.4000000000000004</v>
      </c>
    </row>
    <row r="167" spans="1:15" x14ac:dyDescent="0.25">
      <c r="A167" t="s">
        <v>513</v>
      </c>
      <c r="B167">
        <v>3</v>
      </c>
      <c r="C167" t="s">
        <v>281</v>
      </c>
      <c r="D167">
        <v>1464.5</v>
      </c>
      <c r="E167">
        <v>9564.7000000000007</v>
      </c>
      <c r="F167">
        <v>0.95</v>
      </c>
      <c r="G167">
        <v>1.1000000000000001</v>
      </c>
      <c r="H167">
        <v>47.8</v>
      </c>
      <c r="I167">
        <v>27.5</v>
      </c>
      <c r="J167" t="s">
        <v>367</v>
      </c>
      <c r="K167">
        <v>220</v>
      </c>
      <c r="L167">
        <v>16</v>
      </c>
      <c r="M167">
        <v>215</v>
      </c>
      <c r="N167">
        <f t="shared" si="96"/>
        <v>2.4500000000000002</v>
      </c>
      <c r="O167">
        <f t="shared" si="97"/>
        <v>4.4000000000000004</v>
      </c>
    </row>
    <row r="168" spans="1:15" x14ac:dyDescent="0.25">
      <c r="A168" t="s">
        <v>514</v>
      </c>
      <c r="B168">
        <v>0</v>
      </c>
      <c r="C168" t="s">
        <v>278</v>
      </c>
      <c r="D168">
        <v>0</v>
      </c>
      <c r="E168">
        <v>3470.9101449275363</v>
      </c>
      <c r="G168">
        <v>1.5</v>
      </c>
      <c r="J168" t="s">
        <v>367</v>
      </c>
      <c r="K168">
        <v>220</v>
      </c>
      <c r="L168">
        <v>21</v>
      </c>
      <c r="M168">
        <v>215</v>
      </c>
      <c r="N168">
        <f t="shared" si="96"/>
        <v>3.85</v>
      </c>
      <c r="O168">
        <f t="shared" si="97"/>
        <v>5.9</v>
      </c>
    </row>
    <row r="169" spans="1:15" x14ac:dyDescent="0.25">
      <c r="A169" t="s">
        <v>515</v>
      </c>
      <c r="B169">
        <v>1</v>
      </c>
      <c r="C169" t="s">
        <v>370</v>
      </c>
      <c r="D169">
        <v>1051.0569439418873</v>
      </c>
      <c r="E169">
        <v>8102.8384881891643</v>
      </c>
      <c r="F169">
        <v>0.85</v>
      </c>
      <c r="G169">
        <v>1.05</v>
      </c>
      <c r="H169">
        <v>26</v>
      </c>
      <c r="I169">
        <v>15.5</v>
      </c>
      <c r="J169" t="s">
        <v>367</v>
      </c>
      <c r="K169">
        <v>220</v>
      </c>
      <c r="L169">
        <v>21</v>
      </c>
      <c r="M169">
        <v>215</v>
      </c>
      <c r="N169">
        <f t="shared" si="96"/>
        <v>3.85</v>
      </c>
      <c r="O169">
        <f t="shared" si="97"/>
        <v>5.9</v>
      </c>
    </row>
    <row r="170" spans="1:15" x14ac:dyDescent="0.25">
      <c r="A170" t="s">
        <v>516</v>
      </c>
      <c r="B170">
        <v>2</v>
      </c>
      <c r="C170" t="s">
        <v>372</v>
      </c>
      <c r="D170">
        <v>1094.8433905300585</v>
      </c>
      <c r="E170">
        <v>8440.3982243391856</v>
      </c>
      <c r="F170">
        <v>0.85</v>
      </c>
      <c r="G170">
        <v>1.05</v>
      </c>
      <c r="H170">
        <v>30</v>
      </c>
      <c r="I170">
        <v>16.8</v>
      </c>
      <c r="J170" t="s">
        <v>367</v>
      </c>
      <c r="K170">
        <v>220</v>
      </c>
      <c r="L170">
        <v>21</v>
      </c>
      <c r="M170">
        <v>215</v>
      </c>
      <c r="N170">
        <f t="shared" si="96"/>
        <v>3.85</v>
      </c>
      <c r="O170">
        <f t="shared" si="97"/>
        <v>5.9</v>
      </c>
    </row>
    <row r="171" spans="1:15" x14ac:dyDescent="0.25">
      <c r="A171" t="s">
        <v>517</v>
      </c>
      <c r="B171">
        <v>3</v>
      </c>
      <c r="C171" t="s">
        <v>281</v>
      </c>
      <c r="D171">
        <v>1597.82</v>
      </c>
      <c r="E171">
        <v>12317.96</v>
      </c>
      <c r="F171">
        <v>0.85</v>
      </c>
      <c r="G171">
        <v>1.05</v>
      </c>
      <c r="H171">
        <v>47.8</v>
      </c>
      <c r="I171">
        <v>27.5</v>
      </c>
      <c r="J171" t="s">
        <v>367</v>
      </c>
      <c r="K171">
        <v>220</v>
      </c>
      <c r="L171">
        <v>21</v>
      </c>
      <c r="M171">
        <v>215</v>
      </c>
      <c r="N171">
        <f t="shared" si="96"/>
        <v>3.85</v>
      </c>
      <c r="O171">
        <f t="shared" si="97"/>
        <v>5.9</v>
      </c>
    </row>
    <row r="172" spans="1:15" x14ac:dyDescent="0.25">
      <c r="A172" t="s">
        <v>518</v>
      </c>
      <c r="B172">
        <v>0</v>
      </c>
      <c r="C172" t="s">
        <v>278</v>
      </c>
      <c r="D172">
        <v>0</v>
      </c>
      <c r="E172">
        <v>1951.6000000000001</v>
      </c>
      <c r="G172">
        <v>1.5</v>
      </c>
      <c r="J172" t="s">
        <v>367</v>
      </c>
      <c r="K172">
        <v>240</v>
      </c>
      <c r="L172">
        <v>11</v>
      </c>
      <c r="M172">
        <v>235</v>
      </c>
      <c r="N172">
        <f t="shared" si="96"/>
        <v>2.79</v>
      </c>
      <c r="O172">
        <f t="shared" si="97"/>
        <v>3.2</v>
      </c>
    </row>
    <row r="173" spans="1:15" x14ac:dyDescent="0.25">
      <c r="A173" t="s">
        <v>519</v>
      </c>
      <c r="B173">
        <v>1</v>
      </c>
      <c r="C173" t="s">
        <v>370</v>
      </c>
      <c r="D173">
        <v>877</v>
      </c>
      <c r="E173">
        <v>5237.9452617275747</v>
      </c>
      <c r="F173">
        <v>0.95</v>
      </c>
      <c r="G173">
        <v>1.1000000000000001</v>
      </c>
      <c r="H173">
        <v>26</v>
      </c>
      <c r="I173">
        <v>14.8</v>
      </c>
      <c r="J173" t="s">
        <v>367</v>
      </c>
      <c r="K173">
        <v>240</v>
      </c>
      <c r="L173">
        <v>11</v>
      </c>
      <c r="M173">
        <v>235</v>
      </c>
      <c r="N173">
        <f t="shared" si="96"/>
        <v>2.79</v>
      </c>
      <c r="O173">
        <f t="shared" si="97"/>
        <v>3.2</v>
      </c>
    </row>
    <row r="174" spans="1:15" x14ac:dyDescent="0.25">
      <c r="A174" t="s">
        <v>520</v>
      </c>
      <c r="B174">
        <v>2</v>
      </c>
      <c r="C174" t="s">
        <v>372</v>
      </c>
      <c r="D174">
        <v>961</v>
      </c>
      <c r="E174">
        <v>5738.028861571599</v>
      </c>
      <c r="F174">
        <v>0.95</v>
      </c>
      <c r="G174">
        <v>1.1000000000000001</v>
      </c>
      <c r="H174">
        <v>30</v>
      </c>
      <c r="I174">
        <v>16.600000000000001</v>
      </c>
      <c r="J174" t="s">
        <v>367</v>
      </c>
      <c r="K174">
        <v>240</v>
      </c>
      <c r="L174">
        <v>11</v>
      </c>
      <c r="M174">
        <v>235</v>
      </c>
      <c r="N174">
        <f t="shared" si="96"/>
        <v>2.79</v>
      </c>
      <c r="O174">
        <f t="shared" si="97"/>
        <v>3.2</v>
      </c>
    </row>
    <row r="175" spans="1:15" x14ac:dyDescent="0.25">
      <c r="A175" t="s">
        <v>521</v>
      </c>
      <c r="B175">
        <v>3</v>
      </c>
      <c r="C175" t="s">
        <v>281</v>
      </c>
      <c r="D175">
        <v>1281</v>
      </c>
      <c r="E175">
        <v>7647.9</v>
      </c>
      <c r="F175">
        <v>0.95</v>
      </c>
      <c r="G175">
        <v>1.1000000000000001</v>
      </c>
      <c r="H175">
        <v>47.2</v>
      </c>
      <c r="I175">
        <v>28</v>
      </c>
      <c r="J175" t="s">
        <v>367</v>
      </c>
      <c r="K175">
        <v>240</v>
      </c>
      <c r="L175">
        <v>11</v>
      </c>
      <c r="M175">
        <v>235</v>
      </c>
      <c r="N175">
        <f t="shared" si="96"/>
        <v>2.79</v>
      </c>
      <c r="O175">
        <f t="shared" si="97"/>
        <v>3.2</v>
      </c>
    </row>
    <row r="176" spans="1:15" x14ac:dyDescent="0.25">
      <c r="A176" t="s">
        <v>522</v>
      </c>
      <c r="B176">
        <v>0</v>
      </c>
      <c r="C176" t="s">
        <v>278</v>
      </c>
      <c r="D176">
        <v>0</v>
      </c>
      <c r="E176">
        <v>2599.6400000000003</v>
      </c>
      <c r="G176">
        <v>1.5</v>
      </c>
      <c r="J176" t="s">
        <v>367</v>
      </c>
      <c r="K176">
        <v>240</v>
      </c>
      <c r="L176">
        <v>16</v>
      </c>
      <c r="M176">
        <v>235</v>
      </c>
      <c r="N176">
        <f t="shared" si="96"/>
        <v>2.42</v>
      </c>
      <c r="O176">
        <f t="shared" si="97"/>
        <v>4.8</v>
      </c>
    </row>
    <row r="177" spans="1:15" x14ac:dyDescent="0.25">
      <c r="A177" t="s">
        <v>523</v>
      </c>
      <c r="B177">
        <v>1</v>
      </c>
      <c r="C177" t="s">
        <v>370</v>
      </c>
      <c r="D177">
        <v>1059</v>
      </c>
      <c r="E177">
        <v>6916.3686790875245</v>
      </c>
      <c r="F177">
        <v>0.95</v>
      </c>
      <c r="G177">
        <v>1.1000000000000001</v>
      </c>
      <c r="H177">
        <v>26</v>
      </c>
      <c r="I177">
        <v>16.399999999999999</v>
      </c>
      <c r="J177" t="s">
        <v>367</v>
      </c>
      <c r="K177">
        <v>240</v>
      </c>
      <c r="L177">
        <v>16</v>
      </c>
      <c r="M177">
        <v>235</v>
      </c>
      <c r="N177">
        <f t="shared" si="96"/>
        <v>2.42</v>
      </c>
      <c r="O177">
        <f t="shared" si="97"/>
        <v>4.8</v>
      </c>
    </row>
    <row r="178" spans="1:15" x14ac:dyDescent="0.25">
      <c r="A178" t="s">
        <v>524</v>
      </c>
      <c r="B178">
        <v>2</v>
      </c>
      <c r="C178" t="s">
        <v>372</v>
      </c>
      <c r="D178">
        <v>1098</v>
      </c>
      <c r="E178">
        <v>7167.9744986485921</v>
      </c>
      <c r="F178">
        <v>0.95</v>
      </c>
      <c r="G178">
        <v>1.1000000000000001</v>
      </c>
      <c r="H178">
        <v>30</v>
      </c>
      <c r="I178">
        <v>17.7</v>
      </c>
      <c r="J178" t="s">
        <v>367</v>
      </c>
      <c r="K178">
        <v>240</v>
      </c>
      <c r="L178">
        <v>16</v>
      </c>
      <c r="M178">
        <v>235</v>
      </c>
      <c r="N178">
        <f t="shared" si="96"/>
        <v>2.42</v>
      </c>
      <c r="O178">
        <f t="shared" si="97"/>
        <v>4.8</v>
      </c>
    </row>
    <row r="179" spans="1:15" x14ac:dyDescent="0.25">
      <c r="A179" t="s">
        <v>525</v>
      </c>
      <c r="B179">
        <v>3</v>
      </c>
      <c r="C179" t="s">
        <v>281</v>
      </c>
      <c r="D179">
        <v>1610</v>
      </c>
      <c r="E179">
        <v>10511.7</v>
      </c>
      <c r="F179">
        <v>0.95</v>
      </c>
      <c r="G179">
        <v>1.1000000000000001</v>
      </c>
      <c r="H179">
        <v>48.1</v>
      </c>
      <c r="I179">
        <v>29.7</v>
      </c>
      <c r="J179" t="s">
        <v>367</v>
      </c>
      <c r="K179">
        <v>240</v>
      </c>
      <c r="L179">
        <v>16</v>
      </c>
      <c r="M179">
        <v>235</v>
      </c>
      <c r="N179">
        <f t="shared" si="96"/>
        <v>2.42</v>
      </c>
      <c r="O179">
        <f t="shared" si="97"/>
        <v>4.8</v>
      </c>
    </row>
    <row r="180" spans="1:15" x14ac:dyDescent="0.25">
      <c r="A180" t="s">
        <v>526</v>
      </c>
      <c r="B180">
        <v>0</v>
      </c>
      <c r="C180" t="s">
        <v>278</v>
      </c>
      <c r="D180">
        <v>0</v>
      </c>
      <c r="E180">
        <v>4059.2000000000003</v>
      </c>
      <c r="G180">
        <v>1.5</v>
      </c>
      <c r="J180" t="s">
        <v>367</v>
      </c>
      <c r="K180">
        <v>240</v>
      </c>
      <c r="L180">
        <v>21</v>
      </c>
      <c r="M180">
        <v>235</v>
      </c>
      <c r="N180">
        <f t="shared" si="96"/>
        <v>3.79</v>
      </c>
      <c r="O180">
        <f t="shared" si="97"/>
        <v>6.4</v>
      </c>
    </row>
    <row r="181" spans="1:15" x14ac:dyDescent="0.25">
      <c r="A181" t="s">
        <v>527</v>
      </c>
      <c r="B181">
        <v>1</v>
      </c>
      <c r="C181" t="s">
        <v>370</v>
      </c>
      <c r="D181">
        <v>1155.4060454399644</v>
      </c>
      <c r="E181">
        <v>8907.2895892451361</v>
      </c>
      <c r="F181">
        <v>0.85</v>
      </c>
      <c r="G181">
        <v>1.05</v>
      </c>
      <c r="H181">
        <v>26</v>
      </c>
      <c r="I181">
        <v>16.399999999999999</v>
      </c>
      <c r="J181" t="s">
        <v>367</v>
      </c>
      <c r="K181">
        <v>240</v>
      </c>
      <c r="L181">
        <v>21</v>
      </c>
      <c r="M181">
        <v>235</v>
      </c>
      <c r="N181">
        <f t="shared" si="96"/>
        <v>3.79</v>
      </c>
      <c r="O181">
        <f t="shared" si="97"/>
        <v>6.4</v>
      </c>
    </row>
    <row r="182" spans="1:15" x14ac:dyDescent="0.25">
      <c r="A182" t="s">
        <v>528</v>
      </c>
      <c r="B182">
        <v>2</v>
      </c>
      <c r="C182" t="s">
        <v>372</v>
      </c>
      <c r="D182">
        <v>1197.4377673560793</v>
      </c>
      <c r="E182">
        <v>9231.3217513746804</v>
      </c>
      <c r="F182">
        <v>0.85</v>
      </c>
      <c r="G182">
        <v>1.05</v>
      </c>
      <c r="H182">
        <v>30</v>
      </c>
      <c r="I182">
        <v>17.7</v>
      </c>
      <c r="J182" t="s">
        <v>367</v>
      </c>
      <c r="K182">
        <v>240</v>
      </c>
      <c r="L182">
        <v>21</v>
      </c>
      <c r="M182">
        <v>235</v>
      </c>
      <c r="N182">
        <f t="shared" si="96"/>
        <v>3.79</v>
      </c>
      <c r="O182">
        <f t="shared" si="97"/>
        <v>6.4</v>
      </c>
    </row>
    <row r="183" spans="1:15" x14ac:dyDescent="0.25">
      <c r="A183" t="s">
        <v>529</v>
      </c>
      <c r="B183">
        <v>3</v>
      </c>
      <c r="C183" t="s">
        <v>281</v>
      </c>
      <c r="D183">
        <v>1756.02</v>
      </c>
      <c r="E183">
        <v>13537.56</v>
      </c>
      <c r="F183">
        <v>0.85</v>
      </c>
      <c r="G183">
        <v>1.05</v>
      </c>
      <c r="H183">
        <v>48.1</v>
      </c>
      <c r="I183">
        <v>29.7</v>
      </c>
      <c r="J183" t="s">
        <v>367</v>
      </c>
      <c r="K183">
        <v>240</v>
      </c>
      <c r="L183">
        <v>21</v>
      </c>
      <c r="M183">
        <v>235</v>
      </c>
      <c r="N183">
        <f t="shared" si="96"/>
        <v>3.79</v>
      </c>
      <c r="O183">
        <f t="shared" si="97"/>
        <v>6.4</v>
      </c>
    </row>
    <row r="184" spans="1:15" x14ac:dyDescent="0.25">
      <c r="A184" t="s">
        <v>530</v>
      </c>
      <c r="B184">
        <v>0</v>
      </c>
      <c r="C184" t="s">
        <v>278</v>
      </c>
      <c r="D184">
        <v>0</v>
      </c>
      <c r="E184">
        <v>488.24</v>
      </c>
      <c r="G184">
        <v>1.5</v>
      </c>
      <c r="J184" t="s">
        <v>531</v>
      </c>
      <c r="K184">
        <v>60</v>
      </c>
      <c r="L184">
        <v>11</v>
      </c>
      <c r="M184" t="s">
        <v>368</v>
      </c>
      <c r="N184">
        <f t="shared" si="96"/>
        <v>3.69</v>
      </c>
      <c r="O184">
        <f t="shared" si="97"/>
        <v>0.8</v>
      </c>
    </row>
    <row r="185" spans="1:15" x14ac:dyDescent="0.25">
      <c r="A185" t="s">
        <v>532</v>
      </c>
      <c r="B185">
        <v>1</v>
      </c>
      <c r="C185" t="s">
        <v>370</v>
      </c>
      <c r="D185">
        <v>191</v>
      </c>
      <c r="E185">
        <v>1142.0361657917249</v>
      </c>
      <c r="F185">
        <v>0.95</v>
      </c>
      <c r="G185">
        <v>1.1000000000000001</v>
      </c>
      <c r="H185">
        <v>26</v>
      </c>
      <c r="I185">
        <v>4.8</v>
      </c>
      <c r="J185" t="s">
        <v>531</v>
      </c>
      <c r="K185">
        <v>60</v>
      </c>
      <c r="L185">
        <v>11</v>
      </c>
      <c r="M185" t="s">
        <v>368</v>
      </c>
      <c r="N185">
        <f t="shared" si="96"/>
        <v>3.69</v>
      </c>
      <c r="O185">
        <f t="shared" si="97"/>
        <v>0.8</v>
      </c>
    </row>
    <row r="186" spans="1:15" x14ac:dyDescent="0.25">
      <c r="A186" t="s">
        <v>533</v>
      </c>
      <c r="B186">
        <v>2</v>
      </c>
      <c r="C186" t="s">
        <v>372</v>
      </c>
      <c r="D186">
        <v>205</v>
      </c>
      <c r="E186">
        <v>1222.9946868592929</v>
      </c>
      <c r="F186">
        <v>0.95</v>
      </c>
      <c r="G186">
        <v>1.1000000000000001</v>
      </c>
      <c r="H186">
        <v>30</v>
      </c>
      <c r="I186">
        <v>5.4</v>
      </c>
      <c r="J186" t="s">
        <v>531</v>
      </c>
      <c r="K186">
        <v>60</v>
      </c>
      <c r="L186">
        <v>11</v>
      </c>
      <c r="M186" t="s">
        <v>368</v>
      </c>
      <c r="N186">
        <f t="shared" si="96"/>
        <v>3.69</v>
      </c>
      <c r="O186">
        <f t="shared" si="97"/>
        <v>0.8</v>
      </c>
    </row>
    <row r="187" spans="1:15" x14ac:dyDescent="0.25">
      <c r="A187" t="s">
        <v>534</v>
      </c>
      <c r="B187">
        <v>3</v>
      </c>
      <c r="C187" t="s">
        <v>281</v>
      </c>
      <c r="D187">
        <v>242</v>
      </c>
      <c r="E187">
        <v>1446.9</v>
      </c>
      <c r="F187">
        <v>0.95</v>
      </c>
      <c r="G187">
        <v>1.1000000000000001</v>
      </c>
      <c r="H187">
        <v>40</v>
      </c>
      <c r="I187">
        <v>6.8</v>
      </c>
      <c r="J187" t="s">
        <v>531</v>
      </c>
      <c r="K187">
        <v>60</v>
      </c>
      <c r="L187">
        <v>11</v>
      </c>
      <c r="M187" t="s">
        <v>368</v>
      </c>
      <c r="N187">
        <f t="shared" si="96"/>
        <v>3.69</v>
      </c>
      <c r="O187">
        <f t="shared" si="97"/>
        <v>0.8</v>
      </c>
    </row>
    <row r="188" spans="1:15" x14ac:dyDescent="0.25">
      <c r="A188" t="s">
        <v>535</v>
      </c>
      <c r="B188">
        <v>0</v>
      </c>
      <c r="C188" t="s">
        <v>278</v>
      </c>
      <c r="D188">
        <v>0</v>
      </c>
      <c r="E188">
        <v>650.08000000000004</v>
      </c>
      <c r="G188">
        <v>1.5</v>
      </c>
      <c r="J188" t="s">
        <v>531</v>
      </c>
      <c r="K188">
        <v>60</v>
      </c>
      <c r="L188">
        <v>16</v>
      </c>
      <c r="M188" t="s">
        <v>368</v>
      </c>
      <c r="N188">
        <f t="shared" si="96"/>
        <v>2.73</v>
      </c>
      <c r="O188">
        <f t="shared" si="97"/>
        <v>1.2</v>
      </c>
    </row>
    <row r="189" spans="1:15" x14ac:dyDescent="0.25">
      <c r="A189" t="s">
        <v>536</v>
      </c>
      <c r="B189">
        <v>1</v>
      </c>
      <c r="C189" t="s">
        <v>370</v>
      </c>
      <c r="D189">
        <v>214</v>
      </c>
      <c r="E189">
        <v>1399.7241764138612</v>
      </c>
      <c r="F189">
        <v>0.95</v>
      </c>
      <c r="G189">
        <v>1.1000000000000001</v>
      </c>
      <c r="H189">
        <v>26</v>
      </c>
      <c r="I189">
        <v>4.8</v>
      </c>
      <c r="J189" t="s">
        <v>531</v>
      </c>
      <c r="K189">
        <v>60</v>
      </c>
      <c r="L189">
        <v>16</v>
      </c>
      <c r="M189" t="s">
        <v>368</v>
      </c>
      <c r="N189">
        <f t="shared" si="96"/>
        <v>2.73</v>
      </c>
      <c r="O189">
        <f t="shared" si="97"/>
        <v>1.2</v>
      </c>
    </row>
    <row r="190" spans="1:15" x14ac:dyDescent="0.25">
      <c r="A190" t="s">
        <v>537</v>
      </c>
      <c r="B190">
        <v>2</v>
      </c>
      <c r="C190" t="s">
        <v>372</v>
      </c>
      <c r="D190">
        <v>230</v>
      </c>
      <c r="E190">
        <v>1502.5729206967153</v>
      </c>
      <c r="F190">
        <v>0.95</v>
      </c>
      <c r="G190">
        <v>1.1000000000000001</v>
      </c>
      <c r="H190">
        <v>30</v>
      </c>
      <c r="I190">
        <v>5.5</v>
      </c>
      <c r="J190" t="s">
        <v>531</v>
      </c>
      <c r="K190">
        <v>60</v>
      </c>
      <c r="L190">
        <v>16</v>
      </c>
      <c r="M190" t="s">
        <v>368</v>
      </c>
      <c r="N190">
        <f t="shared" si="96"/>
        <v>2.73</v>
      </c>
      <c r="O190">
        <f t="shared" si="97"/>
        <v>1.2</v>
      </c>
    </row>
    <row r="191" spans="1:15" x14ac:dyDescent="0.25">
      <c r="A191" t="s">
        <v>538</v>
      </c>
      <c r="B191">
        <v>3</v>
      </c>
      <c r="C191" t="s">
        <v>281</v>
      </c>
      <c r="D191">
        <v>305</v>
      </c>
      <c r="E191">
        <v>1988.7</v>
      </c>
      <c r="F191">
        <v>0.95</v>
      </c>
      <c r="G191">
        <v>1.1000000000000001</v>
      </c>
      <c r="H191">
        <v>41.1</v>
      </c>
      <c r="I191">
        <v>7.2</v>
      </c>
      <c r="J191" t="s">
        <v>531</v>
      </c>
      <c r="K191">
        <v>60</v>
      </c>
      <c r="L191">
        <v>16</v>
      </c>
      <c r="M191" t="s">
        <v>368</v>
      </c>
      <c r="N191">
        <f t="shared" si="96"/>
        <v>2.73</v>
      </c>
      <c r="O191">
        <f t="shared" si="97"/>
        <v>1.2</v>
      </c>
    </row>
    <row r="192" spans="1:15" x14ac:dyDescent="0.25">
      <c r="A192" t="s">
        <v>539</v>
      </c>
      <c r="B192">
        <v>0</v>
      </c>
      <c r="C192" t="s">
        <v>278</v>
      </c>
      <c r="D192">
        <v>0</v>
      </c>
      <c r="E192">
        <v>1014.4000000000001</v>
      </c>
      <c r="G192">
        <v>1.5</v>
      </c>
      <c r="J192" t="s">
        <v>531</v>
      </c>
      <c r="K192">
        <v>60</v>
      </c>
      <c r="L192">
        <v>21</v>
      </c>
      <c r="M192" t="s">
        <v>368</v>
      </c>
      <c r="N192">
        <f t="shared" si="96"/>
        <v>4.28</v>
      </c>
      <c r="O192">
        <f t="shared" si="97"/>
        <v>1.6</v>
      </c>
    </row>
    <row r="193" spans="1:15" x14ac:dyDescent="0.25">
      <c r="A193" t="s">
        <v>540</v>
      </c>
      <c r="B193">
        <v>1</v>
      </c>
      <c r="C193" t="s">
        <v>370</v>
      </c>
      <c r="D193">
        <v>233.82931859416351</v>
      </c>
      <c r="E193">
        <v>1802.6437228662567</v>
      </c>
      <c r="F193">
        <v>0.85</v>
      </c>
      <c r="G193">
        <v>1.05</v>
      </c>
      <c r="H193">
        <v>26</v>
      </c>
      <c r="I193">
        <v>4.8</v>
      </c>
      <c r="J193" t="s">
        <v>531</v>
      </c>
      <c r="K193">
        <v>60</v>
      </c>
      <c r="L193">
        <v>21</v>
      </c>
      <c r="M193" t="s">
        <v>368</v>
      </c>
      <c r="N193">
        <f t="shared" si="96"/>
        <v>4.28</v>
      </c>
      <c r="O193">
        <f t="shared" si="97"/>
        <v>1.6</v>
      </c>
    </row>
    <row r="194" spans="1:15" x14ac:dyDescent="0.25">
      <c r="A194" t="s">
        <v>541</v>
      </c>
      <c r="B194">
        <v>2</v>
      </c>
      <c r="C194" t="s">
        <v>372</v>
      </c>
      <c r="D194">
        <v>251.01059773412922</v>
      </c>
      <c r="E194">
        <v>1935.0981352499616</v>
      </c>
      <c r="F194">
        <v>0.85</v>
      </c>
      <c r="G194">
        <v>1.05</v>
      </c>
      <c r="H194">
        <v>30</v>
      </c>
      <c r="I194">
        <v>5.5</v>
      </c>
      <c r="J194" t="s">
        <v>531</v>
      </c>
      <c r="K194">
        <v>60</v>
      </c>
      <c r="L194">
        <v>21</v>
      </c>
      <c r="M194" t="s">
        <v>368</v>
      </c>
      <c r="N194">
        <f t="shared" si="96"/>
        <v>4.28</v>
      </c>
      <c r="O194">
        <f t="shared" si="97"/>
        <v>1.6</v>
      </c>
    </row>
    <row r="195" spans="1:15" x14ac:dyDescent="0.25">
      <c r="A195" t="s">
        <v>542</v>
      </c>
      <c r="B195">
        <v>3</v>
      </c>
      <c r="C195" t="s">
        <v>281</v>
      </c>
      <c r="D195">
        <v>332.22</v>
      </c>
      <c r="E195">
        <v>2561.16</v>
      </c>
      <c r="F195">
        <v>0.85</v>
      </c>
      <c r="G195">
        <v>1.05</v>
      </c>
      <c r="H195">
        <v>41.1</v>
      </c>
      <c r="I195">
        <v>7.2</v>
      </c>
      <c r="J195" t="s">
        <v>531</v>
      </c>
      <c r="K195">
        <v>60</v>
      </c>
      <c r="L195">
        <v>21</v>
      </c>
      <c r="M195" t="s">
        <v>368</v>
      </c>
      <c r="N195">
        <f t="shared" si="96"/>
        <v>4.28</v>
      </c>
      <c r="O195">
        <f t="shared" si="97"/>
        <v>1.6</v>
      </c>
    </row>
    <row r="196" spans="1:15" x14ac:dyDescent="0.25">
      <c r="A196" t="s">
        <v>543</v>
      </c>
      <c r="B196">
        <v>0</v>
      </c>
      <c r="C196" t="s">
        <v>278</v>
      </c>
      <c r="D196">
        <v>0</v>
      </c>
      <c r="E196">
        <v>569.16000000000008</v>
      </c>
      <c r="G196">
        <v>1.5</v>
      </c>
      <c r="J196" t="s">
        <v>531</v>
      </c>
      <c r="K196">
        <v>70</v>
      </c>
      <c r="L196">
        <v>11</v>
      </c>
      <c r="M196" t="s">
        <v>383</v>
      </c>
      <c r="N196">
        <f t="shared" si="96"/>
        <v>3.64</v>
      </c>
      <c r="O196">
        <f t="shared" si="97"/>
        <v>0.9</v>
      </c>
    </row>
    <row r="197" spans="1:15" x14ac:dyDescent="0.25">
      <c r="A197" t="s">
        <v>544</v>
      </c>
      <c r="B197">
        <v>1</v>
      </c>
      <c r="C197" t="s">
        <v>370</v>
      </c>
      <c r="D197">
        <v>234.01347195356249</v>
      </c>
      <c r="E197">
        <v>1397.1861540381678</v>
      </c>
      <c r="F197">
        <v>0.95</v>
      </c>
      <c r="G197">
        <v>1.1000000000000001</v>
      </c>
      <c r="H197">
        <v>26</v>
      </c>
      <c r="I197">
        <v>5.5</v>
      </c>
      <c r="J197" t="s">
        <v>531</v>
      </c>
      <c r="K197">
        <v>70</v>
      </c>
      <c r="L197">
        <v>11</v>
      </c>
      <c r="M197" t="s">
        <v>383</v>
      </c>
      <c r="N197">
        <f t="shared" si="96"/>
        <v>3.64</v>
      </c>
      <c r="O197">
        <f t="shared" si="97"/>
        <v>0.9</v>
      </c>
    </row>
    <row r="198" spans="1:15" x14ac:dyDescent="0.25">
      <c r="A198" t="s">
        <v>545</v>
      </c>
      <c r="B198">
        <v>2</v>
      </c>
      <c r="C198" t="s">
        <v>372</v>
      </c>
      <c r="D198">
        <v>250.95431311209123</v>
      </c>
      <c r="E198">
        <v>1498.3320774196782</v>
      </c>
      <c r="F198">
        <v>0.95</v>
      </c>
      <c r="G198">
        <v>1.1000000000000001</v>
      </c>
      <c r="H198">
        <v>30</v>
      </c>
      <c r="I198">
        <v>5.9</v>
      </c>
      <c r="J198" t="s">
        <v>531</v>
      </c>
      <c r="K198">
        <v>70</v>
      </c>
      <c r="L198">
        <v>11</v>
      </c>
      <c r="M198" t="s">
        <v>383</v>
      </c>
      <c r="N198">
        <f t="shared" si="96"/>
        <v>3.64</v>
      </c>
      <c r="O198">
        <f t="shared" si="97"/>
        <v>0.9</v>
      </c>
    </row>
    <row r="199" spans="1:15" x14ac:dyDescent="0.25">
      <c r="A199" t="s">
        <v>546</v>
      </c>
      <c r="B199">
        <v>3</v>
      </c>
      <c r="C199" t="s">
        <v>281</v>
      </c>
      <c r="D199">
        <v>300.04000000000002</v>
      </c>
      <c r="E199">
        <v>1791.4</v>
      </c>
      <c r="F199">
        <v>0.95</v>
      </c>
      <c r="G199">
        <v>1.1000000000000001</v>
      </c>
      <c r="H199">
        <v>41</v>
      </c>
      <c r="I199">
        <v>7.9</v>
      </c>
      <c r="J199" t="s">
        <v>531</v>
      </c>
      <c r="K199">
        <v>70</v>
      </c>
      <c r="L199">
        <v>11</v>
      </c>
      <c r="M199" t="s">
        <v>383</v>
      </c>
      <c r="N199">
        <f t="shared" si="96"/>
        <v>3.64</v>
      </c>
      <c r="O199">
        <f t="shared" si="97"/>
        <v>0.9</v>
      </c>
    </row>
    <row r="200" spans="1:15" x14ac:dyDescent="0.25">
      <c r="A200" t="s">
        <v>547</v>
      </c>
      <c r="B200">
        <v>0</v>
      </c>
      <c r="C200" t="s">
        <v>278</v>
      </c>
      <c r="D200">
        <v>0</v>
      </c>
      <c r="E200">
        <v>758.2</v>
      </c>
      <c r="G200">
        <v>1.5</v>
      </c>
      <c r="J200" t="s">
        <v>531</v>
      </c>
      <c r="K200">
        <v>70</v>
      </c>
      <c r="L200">
        <v>16</v>
      </c>
      <c r="M200" t="s">
        <v>383</v>
      </c>
      <c r="N200">
        <f t="shared" si="96"/>
        <v>2.71</v>
      </c>
      <c r="O200">
        <f t="shared" si="97"/>
        <v>1.4</v>
      </c>
    </row>
    <row r="201" spans="1:15" x14ac:dyDescent="0.25">
      <c r="A201" t="s">
        <v>548</v>
      </c>
      <c r="B201">
        <v>1</v>
      </c>
      <c r="C201" t="s">
        <v>370</v>
      </c>
      <c r="D201">
        <v>219.59769851718443</v>
      </c>
      <c r="E201">
        <v>1627.62717250317</v>
      </c>
      <c r="F201">
        <v>0.95</v>
      </c>
      <c r="G201">
        <v>1.1000000000000001</v>
      </c>
      <c r="H201">
        <v>26</v>
      </c>
      <c r="I201">
        <v>5.0999999999999996</v>
      </c>
      <c r="J201" t="s">
        <v>531</v>
      </c>
      <c r="K201">
        <v>70</v>
      </c>
      <c r="L201">
        <v>16</v>
      </c>
      <c r="M201" t="s">
        <v>383</v>
      </c>
      <c r="N201">
        <f t="shared" si="96"/>
        <v>2.71</v>
      </c>
      <c r="O201">
        <f t="shared" si="97"/>
        <v>1.4</v>
      </c>
    </row>
    <row r="202" spans="1:15" x14ac:dyDescent="0.25">
      <c r="A202" t="s">
        <v>549</v>
      </c>
      <c r="B202">
        <v>2</v>
      </c>
      <c r="C202" t="s">
        <v>372</v>
      </c>
      <c r="D202">
        <v>235.73326859625641</v>
      </c>
      <c r="E202">
        <v>1747.2217424001376</v>
      </c>
      <c r="F202">
        <v>0.95</v>
      </c>
      <c r="G202">
        <v>1.1000000000000001</v>
      </c>
      <c r="H202">
        <v>30</v>
      </c>
      <c r="I202">
        <v>5.6</v>
      </c>
      <c r="J202" t="s">
        <v>531</v>
      </c>
      <c r="K202">
        <v>70</v>
      </c>
      <c r="L202">
        <v>16</v>
      </c>
      <c r="M202" t="s">
        <v>383</v>
      </c>
      <c r="N202">
        <f t="shared" si="96"/>
        <v>2.71</v>
      </c>
      <c r="O202">
        <f t="shared" si="97"/>
        <v>1.4</v>
      </c>
    </row>
    <row r="203" spans="1:15" x14ac:dyDescent="0.25">
      <c r="A203" t="s">
        <v>550</v>
      </c>
      <c r="B203">
        <v>3</v>
      </c>
      <c r="C203" t="s">
        <v>281</v>
      </c>
      <c r="D203">
        <v>312</v>
      </c>
      <c r="E203">
        <v>2312.5</v>
      </c>
      <c r="F203">
        <v>0.95</v>
      </c>
      <c r="G203">
        <v>1.1000000000000001</v>
      </c>
      <c r="H203">
        <v>41.1</v>
      </c>
      <c r="I203">
        <v>7.2</v>
      </c>
      <c r="J203" t="s">
        <v>531</v>
      </c>
      <c r="K203">
        <v>70</v>
      </c>
      <c r="L203">
        <v>16</v>
      </c>
      <c r="M203" t="s">
        <v>383</v>
      </c>
      <c r="N203">
        <f t="shared" si="96"/>
        <v>2.71</v>
      </c>
      <c r="O203">
        <f t="shared" si="97"/>
        <v>1.4</v>
      </c>
    </row>
    <row r="204" spans="1:15" x14ac:dyDescent="0.25">
      <c r="A204" t="s">
        <v>551</v>
      </c>
      <c r="B204">
        <v>0</v>
      </c>
      <c r="C204" t="s">
        <v>278</v>
      </c>
      <c r="D204">
        <v>0</v>
      </c>
      <c r="E204">
        <v>1184</v>
      </c>
      <c r="G204">
        <v>1.5</v>
      </c>
      <c r="J204" t="s">
        <v>531</v>
      </c>
      <c r="K204">
        <v>70</v>
      </c>
      <c r="L204">
        <v>21</v>
      </c>
      <c r="M204" t="s">
        <v>383</v>
      </c>
      <c r="N204">
        <f t="shared" si="96"/>
        <v>4.25</v>
      </c>
      <c r="O204">
        <f t="shared" si="97"/>
        <v>1.9</v>
      </c>
    </row>
    <row r="205" spans="1:15" x14ac:dyDescent="0.25">
      <c r="A205" t="s">
        <v>552</v>
      </c>
      <c r="B205">
        <v>1</v>
      </c>
      <c r="C205" t="s">
        <v>370</v>
      </c>
      <c r="D205">
        <v>240.30463534531125</v>
      </c>
      <c r="E205">
        <v>1977.8291945358951</v>
      </c>
      <c r="F205">
        <v>0.85</v>
      </c>
      <c r="G205">
        <v>1.05</v>
      </c>
      <c r="H205">
        <v>26</v>
      </c>
      <c r="I205">
        <v>5.0999999999999996</v>
      </c>
      <c r="J205" t="s">
        <v>531</v>
      </c>
      <c r="K205">
        <v>70</v>
      </c>
      <c r="L205">
        <v>21</v>
      </c>
      <c r="M205" t="s">
        <v>383</v>
      </c>
      <c r="N205">
        <f t="shared" si="96"/>
        <v>4.25</v>
      </c>
      <c r="O205">
        <f t="shared" si="97"/>
        <v>1.9</v>
      </c>
    </row>
    <row r="206" spans="1:15" x14ac:dyDescent="0.25">
      <c r="A206" t="s">
        <v>553</v>
      </c>
      <c r="B206">
        <v>2</v>
      </c>
      <c r="C206" t="s">
        <v>372</v>
      </c>
      <c r="D206">
        <v>257.96170693632649</v>
      </c>
      <c r="E206">
        <v>2123.1558613833213</v>
      </c>
      <c r="F206">
        <v>0.85</v>
      </c>
      <c r="G206">
        <v>1.05</v>
      </c>
      <c r="H206">
        <v>30</v>
      </c>
      <c r="I206">
        <v>5.6</v>
      </c>
      <c r="J206" t="s">
        <v>531</v>
      </c>
      <c r="K206">
        <v>70</v>
      </c>
      <c r="L206">
        <v>21</v>
      </c>
      <c r="M206" t="s">
        <v>383</v>
      </c>
      <c r="N206">
        <f t="shared" si="96"/>
        <v>4.25</v>
      </c>
      <c r="O206">
        <f t="shared" si="97"/>
        <v>1.9</v>
      </c>
    </row>
    <row r="207" spans="1:15" x14ac:dyDescent="0.25">
      <c r="A207" t="s">
        <v>554</v>
      </c>
      <c r="B207">
        <v>3</v>
      </c>
      <c r="C207" t="s">
        <v>281</v>
      </c>
      <c r="D207">
        <v>341.42</v>
      </c>
      <c r="E207">
        <v>2810.06</v>
      </c>
      <c r="F207">
        <v>0.85</v>
      </c>
      <c r="G207">
        <v>1.05</v>
      </c>
      <c r="H207">
        <v>41.1</v>
      </c>
      <c r="I207">
        <v>7.2</v>
      </c>
      <c r="J207" t="s">
        <v>531</v>
      </c>
      <c r="K207">
        <v>70</v>
      </c>
      <c r="L207">
        <v>21</v>
      </c>
      <c r="M207" t="s">
        <v>383</v>
      </c>
      <c r="N207">
        <f t="shared" si="96"/>
        <v>4.25</v>
      </c>
      <c r="O207">
        <f t="shared" si="97"/>
        <v>1.9</v>
      </c>
    </row>
    <row r="208" spans="1:15" x14ac:dyDescent="0.25">
      <c r="A208" t="s">
        <v>555</v>
      </c>
      <c r="B208">
        <v>0</v>
      </c>
      <c r="C208" t="s">
        <v>278</v>
      </c>
      <c r="D208">
        <v>0</v>
      </c>
      <c r="E208">
        <v>650.76</v>
      </c>
      <c r="G208">
        <v>1.5</v>
      </c>
      <c r="J208" t="s">
        <v>531</v>
      </c>
      <c r="K208">
        <v>80</v>
      </c>
      <c r="L208">
        <v>11</v>
      </c>
      <c r="M208" t="s">
        <v>396</v>
      </c>
      <c r="N208">
        <f t="shared" si="96"/>
        <v>3.59</v>
      </c>
      <c r="O208">
        <f t="shared" si="97"/>
        <v>1.1000000000000001</v>
      </c>
    </row>
    <row r="209" spans="1:15" x14ac:dyDescent="0.25">
      <c r="A209" t="s">
        <v>556</v>
      </c>
      <c r="B209">
        <v>1</v>
      </c>
      <c r="C209" t="s">
        <v>370</v>
      </c>
      <c r="D209">
        <v>276</v>
      </c>
      <c r="E209">
        <v>1647.5037394527276</v>
      </c>
      <c r="F209">
        <v>0.95</v>
      </c>
      <c r="G209">
        <v>1.1000000000000001</v>
      </c>
      <c r="H209">
        <v>26</v>
      </c>
      <c r="I209">
        <v>6.3</v>
      </c>
      <c r="J209" t="s">
        <v>531</v>
      </c>
      <c r="K209">
        <v>80</v>
      </c>
      <c r="L209">
        <v>11</v>
      </c>
      <c r="M209" t="s">
        <v>396</v>
      </c>
      <c r="N209">
        <f t="shared" si="96"/>
        <v>3.59</v>
      </c>
      <c r="O209">
        <f t="shared" si="97"/>
        <v>1.1000000000000001</v>
      </c>
    </row>
    <row r="210" spans="1:15" x14ac:dyDescent="0.25">
      <c r="A210" t="s">
        <v>557</v>
      </c>
      <c r="B210">
        <v>2</v>
      </c>
      <c r="C210" t="s">
        <v>372</v>
      </c>
      <c r="D210">
        <v>296</v>
      </c>
      <c r="E210">
        <v>1769.505282019556</v>
      </c>
      <c r="F210">
        <v>0.95</v>
      </c>
      <c r="G210">
        <v>1.1000000000000001</v>
      </c>
      <c r="H210">
        <v>30</v>
      </c>
      <c r="I210">
        <v>6.8</v>
      </c>
      <c r="J210" t="s">
        <v>531</v>
      </c>
      <c r="K210">
        <v>80</v>
      </c>
      <c r="L210">
        <v>11</v>
      </c>
      <c r="M210" t="s">
        <v>396</v>
      </c>
      <c r="N210">
        <f t="shared" si="96"/>
        <v>3.59</v>
      </c>
      <c r="O210">
        <f t="shared" si="97"/>
        <v>1.1000000000000001</v>
      </c>
    </row>
    <row r="211" spans="1:15" x14ac:dyDescent="0.25">
      <c r="A211" t="s">
        <v>558</v>
      </c>
      <c r="B211">
        <v>3</v>
      </c>
      <c r="C211" t="s">
        <v>281</v>
      </c>
      <c r="D211">
        <v>358</v>
      </c>
      <c r="E211">
        <v>2135.9</v>
      </c>
      <c r="F211">
        <v>0.95</v>
      </c>
      <c r="G211">
        <v>1.1000000000000001</v>
      </c>
      <c r="H211">
        <v>41.8</v>
      </c>
      <c r="I211">
        <v>9.1</v>
      </c>
      <c r="J211" t="s">
        <v>531</v>
      </c>
      <c r="K211">
        <v>80</v>
      </c>
      <c r="L211">
        <v>11</v>
      </c>
      <c r="M211" t="s">
        <v>396</v>
      </c>
      <c r="N211">
        <f t="shared" si="96"/>
        <v>3.59</v>
      </c>
      <c r="O211">
        <f t="shared" si="97"/>
        <v>1.1000000000000001</v>
      </c>
    </row>
    <row r="212" spans="1:15" x14ac:dyDescent="0.25">
      <c r="A212" t="s">
        <v>559</v>
      </c>
      <c r="B212">
        <v>0</v>
      </c>
      <c r="C212" t="s">
        <v>278</v>
      </c>
      <c r="D212">
        <v>0</v>
      </c>
      <c r="E212">
        <v>866.32</v>
      </c>
      <c r="G212">
        <v>1.5</v>
      </c>
      <c r="J212" t="s">
        <v>531</v>
      </c>
      <c r="K212">
        <v>80</v>
      </c>
      <c r="L212">
        <v>16</v>
      </c>
      <c r="M212" t="s">
        <v>396</v>
      </c>
      <c r="N212">
        <f t="shared" si="96"/>
        <v>2.69</v>
      </c>
      <c r="O212">
        <f t="shared" si="97"/>
        <v>1.6</v>
      </c>
    </row>
    <row r="213" spans="1:15" x14ac:dyDescent="0.25">
      <c r="A213" t="s">
        <v>560</v>
      </c>
      <c r="B213">
        <v>1</v>
      </c>
      <c r="C213" t="s">
        <v>370</v>
      </c>
      <c r="D213">
        <v>312</v>
      </c>
      <c r="E213">
        <v>2040.4331716148024</v>
      </c>
      <c r="F213">
        <v>0.95</v>
      </c>
      <c r="G213">
        <v>1.1000000000000001</v>
      </c>
      <c r="H213">
        <v>26</v>
      </c>
      <c r="I213">
        <v>6</v>
      </c>
      <c r="J213" t="s">
        <v>531</v>
      </c>
      <c r="K213">
        <v>80</v>
      </c>
      <c r="L213">
        <v>16</v>
      </c>
      <c r="M213" t="s">
        <v>396</v>
      </c>
      <c r="N213">
        <f t="shared" si="96"/>
        <v>2.69</v>
      </c>
      <c r="O213">
        <f t="shared" si="97"/>
        <v>1.6</v>
      </c>
    </row>
    <row r="214" spans="1:15" x14ac:dyDescent="0.25">
      <c r="A214" t="s">
        <v>561</v>
      </c>
      <c r="B214">
        <v>2</v>
      </c>
      <c r="C214" t="s">
        <v>372</v>
      </c>
      <c r="D214">
        <v>335</v>
      </c>
      <c r="E214">
        <v>2188.0092071816284</v>
      </c>
      <c r="F214">
        <v>0.95</v>
      </c>
      <c r="G214">
        <v>1.1000000000000001</v>
      </c>
      <c r="H214">
        <v>30</v>
      </c>
      <c r="I214">
        <v>6.7</v>
      </c>
      <c r="J214" t="s">
        <v>531</v>
      </c>
      <c r="K214">
        <v>80</v>
      </c>
      <c r="L214">
        <v>16</v>
      </c>
      <c r="M214" t="s">
        <v>396</v>
      </c>
      <c r="N214">
        <f t="shared" si="96"/>
        <v>2.69</v>
      </c>
      <c r="O214">
        <f t="shared" si="97"/>
        <v>1.6</v>
      </c>
    </row>
    <row r="215" spans="1:15" x14ac:dyDescent="0.25">
      <c r="A215" t="s">
        <v>562</v>
      </c>
      <c r="B215">
        <v>3</v>
      </c>
      <c r="C215" t="s">
        <v>281</v>
      </c>
      <c r="D215">
        <v>450</v>
      </c>
      <c r="E215">
        <v>2935.7</v>
      </c>
      <c r="F215">
        <v>0.95</v>
      </c>
      <c r="G215">
        <v>1.1000000000000001</v>
      </c>
      <c r="H215">
        <v>42.4</v>
      </c>
      <c r="I215">
        <v>9</v>
      </c>
      <c r="J215" t="s">
        <v>531</v>
      </c>
      <c r="K215">
        <v>80</v>
      </c>
      <c r="L215">
        <v>16</v>
      </c>
      <c r="M215" t="s">
        <v>396</v>
      </c>
      <c r="N215">
        <f t="shared" si="96"/>
        <v>2.69</v>
      </c>
      <c r="O215">
        <f t="shared" si="97"/>
        <v>1.6</v>
      </c>
    </row>
    <row r="216" spans="1:15" x14ac:dyDescent="0.25">
      <c r="A216" t="s">
        <v>563</v>
      </c>
      <c r="B216">
        <v>0</v>
      </c>
      <c r="C216" t="s">
        <v>278</v>
      </c>
      <c r="D216">
        <v>0</v>
      </c>
      <c r="E216">
        <v>1352.8000000000002</v>
      </c>
      <c r="G216">
        <v>1.5</v>
      </c>
      <c r="J216" t="s">
        <v>531</v>
      </c>
      <c r="K216">
        <v>80</v>
      </c>
      <c r="L216">
        <v>21</v>
      </c>
      <c r="M216" t="s">
        <v>396</v>
      </c>
      <c r="N216">
        <f t="shared" si="96"/>
        <v>4.2300000000000004</v>
      </c>
      <c r="O216">
        <f t="shared" si="97"/>
        <v>2.1</v>
      </c>
    </row>
    <row r="217" spans="1:15" x14ac:dyDescent="0.25">
      <c r="A217" t="s">
        <v>564</v>
      </c>
      <c r="B217">
        <v>1</v>
      </c>
      <c r="C217" t="s">
        <v>370</v>
      </c>
      <c r="D217">
        <v>340.86222571220884</v>
      </c>
      <c r="E217">
        <v>2627.7848955664344</v>
      </c>
      <c r="F217">
        <v>0.85</v>
      </c>
      <c r="G217">
        <v>1.05</v>
      </c>
      <c r="H217">
        <v>26</v>
      </c>
      <c r="I217">
        <v>6</v>
      </c>
      <c r="J217" t="s">
        <v>531</v>
      </c>
      <c r="K217">
        <v>80</v>
      </c>
      <c r="L217">
        <v>21</v>
      </c>
      <c r="M217" t="s">
        <v>396</v>
      </c>
      <c r="N217">
        <f t="shared" si="96"/>
        <v>4.2300000000000004</v>
      </c>
      <c r="O217">
        <f t="shared" si="97"/>
        <v>2.1</v>
      </c>
    </row>
    <row r="218" spans="1:15" x14ac:dyDescent="0.25">
      <c r="A218" t="s">
        <v>565</v>
      </c>
      <c r="B218">
        <v>2</v>
      </c>
      <c r="C218" t="s">
        <v>372</v>
      </c>
      <c r="D218">
        <v>365.51537125251701</v>
      </c>
      <c r="E218">
        <v>2817.8416357747774</v>
      </c>
      <c r="F218">
        <v>0.85</v>
      </c>
      <c r="G218">
        <v>1.05</v>
      </c>
      <c r="H218">
        <v>30</v>
      </c>
      <c r="I218">
        <v>6.7</v>
      </c>
      <c r="J218" t="s">
        <v>531</v>
      </c>
      <c r="K218">
        <v>80</v>
      </c>
      <c r="L218">
        <v>21</v>
      </c>
      <c r="M218" t="s">
        <v>396</v>
      </c>
      <c r="N218">
        <f t="shared" si="96"/>
        <v>4.2300000000000004</v>
      </c>
      <c r="O218">
        <f t="shared" si="97"/>
        <v>2.1</v>
      </c>
    </row>
    <row r="219" spans="1:15" x14ac:dyDescent="0.25">
      <c r="A219" t="s">
        <v>566</v>
      </c>
      <c r="B219">
        <v>3</v>
      </c>
      <c r="C219" t="s">
        <v>281</v>
      </c>
      <c r="D219">
        <v>490.42</v>
      </c>
      <c r="E219">
        <v>3780.76</v>
      </c>
      <c r="F219">
        <v>0.85</v>
      </c>
      <c r="G219">
        <v>1.05</v>
      </c>
      <c r="H219">
        <v>42.4</v>
      </c>
      <c r="I219">
        <v>9</v>
      </c>
      <c r="J219" t="s">
        <v>531</v>
      </c>
      <c r="K219">
        <v>80</v>
      </c>
      <c r="L219">
        <v>21</v>
      </c>
      <c r="M219" t="s">
        <v>396</v>
      </c>
      <c r="N219">
        <f t="shared" si="96"/>
        <v>4.2300000000000004</v>
      </c>
      <c r="O219">
        <f t="shared" si="97"/>
        <v>2.1</v>
      </c>
    </row>
    <row r="220" spans="1:15" x14ac:dyDescent="0.25">
      <c r="A220" t="s">
        <v>567</v>
      </c>
      <c r="B220">
        <v>0</v>
      </c>
      <c r="C220" t="s">
        <v>278</v>
      </c>
      <c r="D220">
        <v>0</v>
      </c>
      <c r="E220">
        <v>731.68000000000006</v>
      </c>
      <c r="G220">
        <v>1.5</v>
      </c>
      <c r="J220" t="s">
        <v>531</v>
      </c>
      <c r="K220">
        <v>90</v>
      </c>
      <c r="L220">
        <v>11</v>
      </c>
      <c r="M220" t="s">
        <v>409</v>
      </c>
      <c r="N220">
        <f t="shared" si="96"/>
        <v>3.54</v>
      </c>
      <c r="O220">
        <f t="shared" si="97"/>
        <v>1.2</v>
      </c>
    </row>
    <row r="221" spans="1:15" x14ac:dyDescent="0.25">
      <c r="A221" t="s">
        <v>568</v>
      </c>
      <c r="B221">
        <v>1</v>
      </c>
      <c r="C221" t="s">
        <v>370</v>
      </c>
      <c r="D221">
        <v>317.16301910489852</v>
      </c>
      <c r="E221">
        <v>1893.6336235985709</v>
      </c>
      <c r="F221">
        <v>0.95</v>
      </c>
      <c r="G221">
        <v>1.1000000000000001</v>
      </c>
      <c r="H221">
        <v>26</v>
      </c>
      <c r="I221">
        <v>6.7</v>
      </c>
      <c r="J221" t="s">
        <v>531</v>
      </c>
      <c r="K221">
        <v>90</v>
      </c>
      <c r="L221">
        <v>11</v>
      </c>
      <c r="M221" t="s">
        <v>409</v>
      </c>
      <c r="N221">
        <f t="shared" ref="N221:N284" si="98">ROUND(IF($L221=11,$R$30*$K221+$S$30,IF($L221=16,$R$31*$K221+$S$31,IF($L221=21,$R$32*$K221+$S$32,""))),2)</f>
        <v>3.54</v>
      </c>
      <c r="O221">
        <f t="shared" ref="O221:O284" si="99">ROUND(IF($L221=11,$K221*$X$30,IF($L221=16,$K221*$X$32,IF($L221=21,$K221*$X$34,""))),1)</f>
        <v>1.2</v>
      </c>
    </row>
    <row r="222" spans="1:15" x14ac:dyDescent="0.25">
      <c r="A222" t="s">
        <v>569</v>
      </c>
      <c r="B222">
        <v>2</v>
      </c>
      <c r="C222" t="s">
        <v>372</v>
      </c>
      <c r="D222">
        <v>341.17767156378318</v>
      </c>
      <c r="E222">
        <v>2037.0140009310799</v>
      </c>
      <c r="F222">
        <v>0.95</v>
      </c>
      <c r="G222">
        <v>1.1000000000000001</v>
      </c>
      <c r="H222">
        <v>30</v>
      </c>
      <c r="I222">
        <v>7.4</v>
      </c>
      <c r="J222" t="s">
        <v>531</v>
      </c>
      <c r="K222">
        <v>90</v>
      </c>
      <c r="L222">
        <v>11</v>
      </c>
      <c r="M222" t="s">
        <v>409</v>
      </c>
      <c r="N222">
        <f t="shared" si="98"/>
        <v>3.54</v>
      </c>
      <c r="O222">
        <f t="shared" si="99"/>
        <v>1.2</v>
      </c>
    </row>
    <row r="223" spans="1:15" x14ac:dyDescent="0.25">
      <c r="A223" t="s">
        <v>570</v>
      </c>
      <c r="B223">
        <v>3</v>
      </c>
      <c r="C223" t="s">
        <v>281</v>
      </c>
      <c r="D223">
        <v>415.44</v>
      </c>
      <c r="E223">
        <v>2480.4</v>
      </c>
      <c r="F223">
        <v>0.95</v>
      </c>
      <c r="G223">
        <v>1.1000000000000001</v>
      </c>
      <c r="H223">
        <v>42.4</v>
      </c>
      <c r="I223">
        <v>10.3</v>
      </c>
      <c r="J223" t="s">
        <v>531</v>
      </c>
      <c r="K223">
        <v>90</v>
      </c>
      <c r="L223">
        <v>11</v>
      </c>
      <c r="M223" t="s">
        <v>409</v>
      </c>
      <c r="N223">
        <f t="shared" si="98"/>
        <v>3.54</v>
      </c>
      <c r="O223">
        <f t="shared" si="99"/>
        <v>1.2</v>
      </c>
    </row>
    <row r="224" spans="1:15" x14ac:dyDescent="0.25">
      <c r="A224" t="s">
        <v>571</v>
      </c>
      <c r="B224">
        <v>0</v>
      </c>
      <c r="C224" t="s">
        <v>278</v>
      </c>
      <c r="D224">
        <v>0</v>
      </c>
      <c r="E224">
        <v>975.12000000000012</v>
      </c>
      <c r="G224">
        <v>1.5</v>
      </c>
      <c r="J224" t="s">
        <v>531</v>
      </c>
      <c r="K224">
        <v>90</v>
      </c>
      <c r="L224">
        <v>16</v>
      </c>
      <c r="M224" t="s">
        <v>409</v>
      </c>
      <c r="N224">
        <f t="shared" si="98"/>
        <v>2.67</v>
      </c>
      <c r="O224">
        <f t="shared" si="99"/>
        <v>1.8</v>
      </c>
    </row>
    <row r="225" spans="1:15" x14ac:dyDescent="0.25">
      <c r="A225" t="s">
        <v>572</v>
      </c>
      <c r="B225">
        <v>1</v>
      </c>
      <c r="C225" t="s">
        <v>370</v>
      </c>
      <c r="D225">
        <v>357.77938745479025</v>
      </c>
      <c r="E225">
        <v>2336.669516687492</v>
      </c>
      <c r="F225">
        <v>0.95</v>
      </c>
      <c r="G225">
        <v>1.1000000000000001</v>
      </c>
      <c r="H225">
        <v>26</v>
      </c>
      <c r="I225">
        <v>7</v>
      </c>
      <c r="J225" t="s">
        <v>531</v>
      </c>
      <c r="K225">
        <v>90</v>
      </c>
      <c r="L225">
        <v>16</v>
      </c>
      <c r="M225" t="s">
        <v>409</v>
      </c>
      <c r="N225">
        <f t="shared" si="98"/>
        <v>2.67</v>
      </c>
      <c r="O225">
        <f t="shared" si="99"/>
        <v>1.8</v>
      </c>
    </row>
    <row r="226" spans="1:15" x14ac:dyDescent="0.25">
      <c r="A226" t="s">
        <v>573</v>
      </c>
      <c r="B226">
        <v>2</v>
      </c>
      <c r="C226" t="s">
        <v>372</v>
      </c>
      <c r="D226">
        <v>383.30357134546551</v>
      </c>
      <c r="E226">
        <v>2503.3688418217644</v>
      </c>
      <c r="F226">
        <v>0.95</v>
      </c>
      <c r="G226">
        <v>1.1000000000000001</v>
      </c>
      <c r="H226">
        <v>30</v>
      </c>
      <c r="I226">
        <v>7.7</v>
      </c>
      <c r="J226" t="s">
        <v>531</v>
      </c>
      <c r="K226">
        <v>90</v>
      </c>
      <c r="L226">
        <v>16</v>
      </c>
      <c r="M226" t="s">
        <v>409</v>
      </c>
      <c r="N226">
        <f t="shared" si="98"/>
        <v>2.67</v>
      </c>
      <c r="O226">
        <f t="shared" si="99"/>
        <v>1.8</v>
      </c>
    </row>
    <row r="227" spans="1:15" x14ac:dyDescent="0.25">
      <c r="A227" t="s">
        <v>574</v>
      </c>
      <c r="B227">
        <v>3</v>
      </c>
      <c r="C227" t="s">
        <v>281</v>
      </c>
      <c r="D227">
        <v>522</v>
      </c>
      <c r="E227">
        <v>3409.2</v>
      </c>
      <c r="F227">
        <v>0.95</v>
      </c>
      <c r="G227">
        <v>1.1000000000000001</v>
      </c>
      <c r="H227">
        <v>43.3</v>
      </c>
      <c r="I227">
        <v>10.7</v>
      </c>
      <c r="J227" t="s">
        <v>531</v>
      </c>
      <c r="K227">
        <v>90</v>
      </c>
      <c r="L227">
        <v>16</v>
      </c>
      <c r="M227" t="s">
        <v>409</v>
      </c>
      <c r="N227">
        <f t="shared" si="98"/>
        <v>2.67</v>
      </c>
      <c r="O227">
        <f t="shared" si="99"/>
        <v>1.8</v>
      </c>
    </row>
    <row r="228" spans="1:15" x14ac:dyDescent="0.25">
      <c r="A228" t="s">
        <v>575</v>
      </c>
      <c r="B228">
        <v>0</v>
      </c>
      <c r="C228" t="s">
        <v>278</v>
      </c>
      <c r="D228">
        <v>0</v>
      </c>
      <c r="E228">
        <v>1522.4</v>
      </c>
      <c r="G228">
        <v>1.5</v>
      </c>
      <c r="J228" t="s">
        <v>531</v>
      </c>
      <c r="K228">
        <v>90</v>
      </c>
      <c r="L228">
        <v>21</v>
      </c>
      <c r="M228" t="s">
        <v>409</v>
      </c>
      <c r="N228">
        <f t="shared" si="98"/>
        <v>4.2</v>
      </c>
      <c r="O228">
        <f t="shared" si="99"/>
        <v>2.4</v>
      </c>
    </row>
    <row r="229" spans="1:15" x14ac:dyDescent="0.25">
      <c r="A229" t="s">
        <v>576</v>
      </c>
      <c r="B229">
        <v>1</v>
      </c>
      <c r="C229" t="s">
        <v>370</v>
      </c>
      <c r="D229">
        <v>390.34964893343317</v>
      </c>
      <c r="E229">
        <v>3009.2947651024979</v>
      </c>
      <c r="F229">
        <v>0.85</v>
      </c>
      <c r="G229">
        <v>1.05</v>
      </c>
      <c r="H229">
        <v>26</v>
      </c>
      <c r="I229">
        <v>7</v>
      </c>
      <c r="J229" t="s">
        <v>531</v>
      </c>
      <c r="K229">
        <v>90</v>
      </c>
      <c r="L229">
        <v>21</v>
      </c>
      <c r="M229" t="s">
        <v>409</v>
      </c>
      <c r="N229">
        <f t="shared" si="98"/>
        <v>4.2</v>
      </c>
      <c r="O229">
        <f t="shared" si="99"/>
        <v>2.4</v>
      </c>
    </row>
    <row r="230" spans="1:15" x14ac:dyDescent="0.25">
      <c r="A230" t="s">
        <v>577</v>
      </c>
      <c r="B230">
        <v>2</v>
      </c>
      <c r="C230" t="s">
        <v>372</v>
      </c>
      <c r="D230">
        <v>418.19741370243202</v>
      </c>
      <c r="E230">
        <v>3223.9795559512399</v>
      </c>
      <c r="F230">
        <v>0.85</v>
      </c>
      <c r="G230">
        <v>1.05</v>
      </c>
      <c r="H230">
        <v>30</v>
      </c>
      <c r="I230">
        <v>7.7</v>
      </c>
      <c r="J230" t="s">
        <v>531</v>
      </c>
      <c r="K230">
        <v>90</v>
      </c>
      <c r="L230">
        <v>21</v>
      </c>
      <c r="M230" t="s">
        <v>409</v>
      </c>
      <c r="N230">
        <f t="shared" si="98"/>
        <v>4.2</v>
      </c>
      <c r="O230">
        <f t="shared" si="99"/>
        <v>2.4</v>
      </c>
    </row>
    <row r="231" spans="1:15" x14ac:dyDescent="0.25">
      <c r="A231" t="s">
        <v>578</v>
      </c>
      <c r="B231">
        <v>3</v>
      </c>
      <c r="C231" t="s">
        <v>281</v>
      </c>
      <c r="D231">
        <v>569.52</v>
      </c>
      <c r="E231">
        <v>4390.5600000000004</v>
      </c>
      <c r="F231">
        <v>0.85</v>
      </c>
      <c r="G231">
        <v>1.05</v>
      </c>
      <c r="H231">
        <v>43.3</v>
      </c>
      <c r="I231">
        <v>10.7</v>
      </c>
      <c r="J231" t="s">
        <v>531</v>
      </c>
      <c r="K231">
        <v>90</v>
      </c>
      <c r="L231">
        <v>21</v>
      </c>
      <c r="M231" t="s">
        <v>409</v>
      </c>
      <c r="N231">
        <f t="shared" si="98"/>
        <v>4.2</v>
      </c>
      <c r="O231">
        <f t="shared" si="99"/>
        <v>2.4</v>
      </c>
    </row>
    <row r="232" spans="1:15" x14ac:dyDescent="0.25">
      <c r="A232" t="s">
        <v>579</v>
      </c>
      <c r="B232">
        <v>0</v>
      </c>
      <c r="C232" t="s">
        <v>278</v>
      </c>
      <c r="D232">
        <v>0</v>
      </c>
      <c r="E232">
        <v>813.28000000000009</v>
      </c>
      <c r="G232">
        <v>1.5</v>
      </c>
      <c r="J232" t="s">
        <v>531</v>
      </c>
      <c r="K232">
        <v>100</v>
      </c>
      <c r="L232">
        <v>11</v>
      </c>
      <c r="M232" t="s">
        <v>422</v>
      </c>
      <c r="N232">
        <f t="shared" si="98"/>
        <v>3.49</v>
      </c>
      <c r="O232">
        <f t="shared" si="99"/>
        <v>1.3</v>
      </c>
    </row>
    <row r="233" spans="1:15" x14ac:dyDescent="0.25">
      <c r="A233" t="s">
        <v>580</v>
      </c>
      <c r="B233">
        <v>1</v>
      </c>
      <c r="C233" t="s">
        <v>370</v>
      </c>
      <c r="D233">
        <v>358</v>
      </c>
      <c r="E233">
        <v>2136.1856779144437</v>
      </c>
      <c r="F233">
        <v>0.95</v>
      </c>
      <c r="G233">
        <v>1.1000000000000001</v>
      </c>
      <c r="H233">
        <v>26</v>
      </c>
      <c r="I233">
        <v>7.8</v>
      </c>
      <c r="J233" t="s">
        <v>531</v>
      </c>
      <c r="K233">
        <v>100</v>
      </c>
      <c r="L233">
        <v>11</v>
      </c>
      <c r="M233" t="s">
        <v>422</v>
      </c>
      <c r="N233">
        <f t="shared" si="98"/>
        <v>3.49</v>
      </c>
      <c r="O233">
        <f t="shared" si="99"/>
        <v>1.3</v>
      </c>
    </row>
    <row r="234" spans="1:15" x14ac:dyDescent="0.25">
      <c r="A234" t="s">
        <v>581</v>
      </c>
      <c r="B234">
        <v>2</v>
      </c>
      <c r="C234" t="s">
        <v>372</v>
      </c>
      <c r="D234">
        <v>385</v>
      </c>
      <c r="E234">
        <v>2301.3611872256411</v>
      </c>
      <c r="F234">
        <v>0.95</v>
      </c>
      <c r="G234">
        <v>1.1000000000000001</v>
      </c>
      <c r="H234">
        <v>30</v>
      </c>
      <c r="I234">
        <v>8.6999999999999993</v>
      </c>
      <c r="J234" t="s">
        <v>531</v>
      </c>
      <c r="K234">
        <v>100</v>
      </c>
      <c r="L234">
        <v>11</v>
      </c>
      <c r="M234" t="s">
        <v>422</v>
      </c>
      <c r="N234">
        <f t="shared" si="98"/>
        <v>3.49</v>
      </c>
      <c r="O234">
        <f t="shared" si="99"/>
        <v>1.3</v>
      </c>
    </row>
    <row r="235" spans="1:15" x14ac:dyDescent="0.25">
      <c r="A235" t="s">
        <v>582</v>
      </c>
      <c r="B235">
        <v>3</v>
      </c>
      <c r="C235" t="s">
        <v>281</v>
      </c>
      <c r="D235">
        <v>473</v>
      </c>
      <c r="E235">
        <v>2824.9</v>
      </c>
      <c r="F235">
        <v>0.95</v>
      </c>
      <c r="G235">
        <v>1.1000000000000001</v>
      </c>
      <c r="H235">
        <v>43</v>
      </c>
      <c r="I235">
        <v>12.2</v>
      </c>
      <c r="J235" t="s">
        <v>531</v>
      </c>
      <c r="K235">
        <v>100</v>
      </c>
      <c r="L235">
        <v>11</v>
      </c>
      <c r="M235" t="s">
        <v>422</v>
      </c>
      <c r="N235">
        <f t="shared" si="98"/>
        <v>3.49</v>
      </c>
      <c r="O235">
        <f t="shared" si="99"/>
        <v>1.3</v>
      </c>
    </row>
    <row r="236" spans="1:15" x14ac:dyDescent="0.25">
      <c r="A236" t="s">
        <v>583</v>
      </c>
      <c r="B236">
        <v>0</v>
      </c>
      <c r="C236" t="s">
        <v>278</v>
      </c>
      <c r="D236">
        <v>0</v>
      </c>
      <c r="E236">
        <v>1083.24</v>
      </c>
      <c r="G236">
        <v>1.5</v>
      </c>
      <c r="J236" t="s">
        <v>531</v>
      </c>
      <c r="K236">
        <v>100</v>
      </c>
      <c r="L236">
        <v>16</v>
      </c>
      <c r="M236" t="s">
        <v>422</v>
      </c>
      <c r="N236">
        <f t="shared" si="98"/>
        <v>2.66</v>
      </c>
      <c r="O236">
        <f t="shared" si="99"/>
        <v>2</v>
      </c>
    </row>
    <row r="237" spans="1:15" x14ac:dyDescent="0.25">
      <c r="A237" t="s">
        <v>584</v>
      </c>
      <c r="B237">
        <v>1</v>
      </c>
      <c r="C237" t="s">
        <v>370</v>
      </c>
      <c r="D237">
        <v>403</v>
      </c>
      <c r="E237">
        <v>2630.3871448118639</v>
      </c>
      <c r="F237">
        <v>0.95</v>
      </c>
      <c r="G237">
        <v>1.1000000000000001</v>
      </c>
      <c r="H237">
        <v>26</v>
      </c>
      <c r="I237">
        <v>7</v>
      </c>
      <c r="J237" t="s">
        <v>531</v>
      </c>
      <c r="K237">
        <v>100</v>
      </c>
      <c r="L237">
        <v>16</v>
      </c>
      <c r="M237" t="s">
        <v>422</v>
      </c>
      <c r="N237">
        <f t="shared" si="98"/>
        <v>2.66</v>
      </c>
      <c r="O237">
        <f t="shared" si="99"/>
        <v>2</v>
      </c>
    </row>
    <row r="238" spans="1:15" x14ac:dyDescent="0.25">
      <c r="A238" t="s">
        <v>585</v>
      </c>
      <c r="B238">
        <v>2</v>
      </c>
      <c r="C238" t="s">
        <v>372</v>
      </c>
      <c r="D238">
        <v>431</v>
      </c>
      <c r="E238">
        <v>2816.5633812075234</v>
      </c>
      <c r="F238">
        <v>0.95</v>
      </c>
      <c r="G238">
        <v>1.1000000000000001</v>
      </c>
      <c r="H238">
        <v>30</v>
      </c>
      <c r="I238">
        <v>7.7</v>
      </c>
      <c r="J238" t="s">
        <v>531</v>
      </c>
      <c r="K238">
        <v>100</v>
      </c>
      <c r="L238">
        <v>16</v>
      </c>
      <c r="M238" t="s">
        <v>422</v>
      </c>
      <c r="N238">
        <f t="shared" si="98"/>
        <v>2.66</v>
      </c>
      <c r="O238">
        <f t="shared" si="99"/>
        <v>2</v>
      </c>
    </row>
    <row r="239" spans="1:15" x14ac:dyDescent="0.25">
      <c r="A239" t="s">
        <v>586</v>
      </c>
      <c r="B239">
        <v>3</v>
      </c>
      <c r="C239" t="s">
        <v>281</v>
      </c>
      <c r="D239">
        <v>595</v>
      </c>
      <c r="E239">
        <v>3882.7</v>
      </c>
      <c r="F239">
        <v>0.95</v>
      </c>
      <c r="G239">
        <v>1.1000000000000001</v>
      </c>
      <c r="H239">
        <v>44.1</v>
      </c>
      <c r="I239">
        <v>10.7</v>
      </c>
      <c r="J239" t="s">
        <v>531</v>
      </c>
      <c r="K239">
        <v>100</v>
      </c>
      <c r="L239">
        <v>16</v>
      </c>
      <c r="M239" t="s">
        <v>422</v>
      </c>
      <c r="N239">
        <f t="shared" si="98"/>
        <v>2.66</v>
      </c>
      <c r="O239">
        <f t="shared" si="99"/>
        <v>2</v>
      </c>
    </row>
    <row r="240" spans="1:15" x14ac:dyDescent="0.25">
      <c r="A240" t="s">
        <v>587</v>
      </c>
      <c r="B240">
        <v>0</v>
      </c>
      <c r="C240" t="s">
        <v>278</v>
      </c>
      <c r="D240">
        <v>0</v>
      </c>
      <c r="E240">
        <v>1691.2</v>
      </c>
      <c r="G240">
        <v>1.5</v>
      </c>
      <c r="J240" t="s">
        <v>531</v>
      </c>
      <c r="K240">
        <v>100</v>
      </c>
      <c r="L240">
        <v>21</v>
      </c>
      <c r="M240" t="s">
        <v>422</v>
      </c>
      <c r="N240">
        <f t="shared" si="98"/>
        <v>4.17</v>
      </c>
      <c r="O240">
        <f t="shared" si="99"/>
        <v>2.7</v>
      </c>
    </row>
    <row r="241" spans="1:15" x14ac:dyDescent="0.25">
      <c r="A241" t="s">
        <v>588</v>
      </c>
      <c r="B241">
        <v>1</v>
      </c>
      <c r="C241" t="s">
        <v>370</v>
      </c>
      <c r="D241">
        <v>439.41631078060919</v>
      </c>
      <c r="E241">
        <v>3387.5608889256064</v>
      </c>
      <c r="F241">
        <v>0.85</v>
      </c>
      <c r="G241">
        <v>1.05</v>
      </c>
      <c r="H241">
        <v>26</v>
      </c>
      <c r="I241">
        <v>7</v>
      </c>
      <c r="J241" t="s">
        <v>531</v>
      </c>
      <c r="K241">
        <v>100</v>
      </c>
      <c r="L241">
        <v>21</v>
      </c>
      <c r="M241" t="s">
        <v>422</v>
      </c>
      <c r="N241">
        <f t="shared" si="98"/>
        <v>4.17</v>
      </c>
      <c r="O241">
        <f t="shared" si="99"/>
        <v>2.7</v>
      </c>
    </row>
    <row r="242" spans="1:15" x14ac:dyDescent="0.25">
      <c r="A242" t="s">
        <v>589</v>
      </c>
      <c r="B242">
        <v>2</v>
      </c>
      <c r="C242" t="s">
        <v>372</v>
      </c>
      <c r="D242">
        <v>470.51776864522725</v>
      </c>
      <c r="E242">
        <v>3627.3291443724347</v>
      </c>
      <c r="F242">
        <v>0.85</v>
      </c>
      <c r="G242">
        <v>1.05</v>
      </c>
      <c r="H242">
        <v>30</v>
      </c>
      <c r="I242">
        <v>7.7</v>
      </c>
      <c r="J242" t="s">
        <v>531</v>
      </c>
      <c r="K242">
        <v>100</v>
      </c>
      <c r="L242">
        <v>21</v>
      </c>
      <c r="M242" t="s">
        <v>422</v>
      </c>
      <c r="N242">
        <f t="shared" si="98"/>
        <v>4.17</v>
      </c>
      <c r="O242">
        <f t="shared" si="99"/>
        <v>2.7</v>
      </c>
    </row>
    <row r="243" spans="1:15" x14ac:dyDescent="0.25">
      <c r="A243" t="s">
        <v>590</v>
      </c>
      <c r="B243">
        <v>3</v>
      </c>
      <c r="C243" t="s">
        <v>281</v>
      </c>
      <c r="D243">
        <v>648.62</v>
      </c>
      <c r="E243">
        <v>5000.3599999999997</v>
      </c>
      <c r="F243">
        <v>0.85</v>
      </c>
      <c r="G243">
        <v>1.05</v>
      </c>
      <c r="H243">
        <v>44.1</v>
      </c>
      <c r="I243">
        <v>10.7</v>
      </c>
      <c r="J243" t="s">
        <v>531</v>
      </c>
      <c r="K243">
        <v>100</v>
      </c>
      <c r="L243">
        <v>21</v>
      </c>
      <c r="M243" t="s">
        <v>422</v>
      </c>
      <c r="N243">
        <f t="shared" si="98"/>
        <v>4.17</v>
      </c>
      <c r="O243">
        <f t="shared" si="99"/>
        <v>2.7</v>
      </c>
    </row>
    <row r="244" spans="1:15" x14ac:dyDescent="0.25">
      <c r="A244" t="s">
        <v>591</v>
      </c>
      <c r="B244">
        <v>0</v>
      </c>
      <c r="C244" t="s">
        <v>278</v>
      </c>
      <c r="D244">
        <v>0</v>
      </c>
      <c r="E244">
        <v>894.88000000000011</v>
      </c>
      <c r="G244">
        <v>1.5</v>
      </c>
      <c r="J244" t="s">
        <v>531</v>
      </c>
      <c r="K244">
        <v>110</v>
      </c>
      <c r="L244">
        <v>11</v>
      </c>
      <c r="M244">
        <v>105</v>
      </c>
      <c r="N244">
        <f t="shared" si="98"/>
        <v>3.44</v>
      </c>
      <c r="O244">
        <f t="shared" si="99"/>
        <v>1.5</v>
      </c>
    </row>
    <row r="245" spans="1:15" x14ac:dyDescent="0.25">
      <c r="A245" t="s">
        <v>592</v>
      </c>
      <c r="B245">
        <v>1</v>
      </c>
      <c r="C245" t="s">
        <v>370</v>
      </c>
      <c r="D245">
        <v>401.42051232401269</v>
      </c>
      <c r="E245">
        <v>2396.6961264405954</v>
      </c>
      <c r="F245">
        <v>0.95</v>
      </c>
      <c r="G245">
        <v>1.1000000000000001</v>
      </c>
      <c r="H245">
        <v>26</v>
      </c>
      <c r="I245">
        <v>8.4</v>
      </c>
      <c r="J245" t="s">
        <v>531</v>
      </c>
      <c r="K245">
        <v>110</v>
      </c>
      <c r="L245">
        <v>11</v>
      </c>
      <c r="M245">
        <v>105</v>
      </c>
      <c r="N245">
        <f t="shared" si="98"/>
        <v>3.44</v>
      </c>
      <c r="O245">
        <f t="shared" si="99"/>
        <v>1.5</v>
      </c>
    </row>
    <row r="246" spans="1:15" x14ac:dyDescent="0.25">
      <c r="A246" t="s">
        <v>593</v>
      </c>
      <c r="B246">
        <v>2</v>
      </c>
      <c r="C246" t="s">
        <v>372</v>
      </c>
      <c r="D246">
        <v>432.4594048025981</v>
      </c>
      <c r="E246">
        <v>2582.0149905458411</v>
      </c>
      <c r="F246">
        <v>0.95</v>
      </c>
      <c r="G246">
        <v>1.1000000000000001</v>
      </c>
      <c r="H246">
        <v>30</v>
      </c>
      <c r="I246">
        <v>9.3000000000000007</v>
      </c>
      <c r="J246" t="s">
        <v>531</v>
      </c>
      <c r="K246">
        <v>110</v>
      </c>
      <c r="L246">
        <v>11</v>
      </c>
      <c r="M246">
        <v>105</v>
      </c>
      <c r="N246">
        <f t="shared" si="98"/>
        <v>3.44</v>
      </c>
      <c r="O246">
        <f t="shared" si="99"/>
        <v>1.5</v>
      </c>
    </row>
    <row r="247" spans="1:15" x14ac:dyDescent="0.25">
      <c r="A247" t="s">
        <v>594</v>
      </c>
      <c r="B247">
        <v>3</v>
      </c>
      <c r="C247" t="s">
        <v>281</v>
      </c>
      <c r="D247">
        <v>530.84</v>
      </c>
      <c r="E247">
        <v>3169.4</v>
      </c>
      <c r="F247">
        <v>0.95</v>
      </c>
      <c r="G247">
        <v>1.1000000000000001</v>
      </c>
      <c r="H247">
        <v>43.5</v>
      </c>
      <c r="I247">
        <v>14</v>
      </c>
      <c r="J247" t="s">
        <v>531</v>
      </c>
      <c r="K247">
        <v>110</v>
      </c>
      <c r="L247">
        <v>11</v>
      </c>
      <c r="M247">
        <v>105</v>
      </c>
      <c r="N247">
        <f t="shared" si="98"/>
        <v>3.44</v>
      </c>
      <c r="O247">
        <f t="shared" si="99"/>
        <v>1.5</v>
      </c>
    </row>
    <row r="248" spans="1:15" x14ac:dyDescent="0.25">
      <c r="A248" t="s">
        <v>595</v>
      </c>
      <c r="B248">
        <v>0</v>
      </c>
      <c r="C248" t="s">
        <v>278</v>
      </c>
      <c r="D248">
        <v>0</v>
      </c>
      <c r="E248">
        <v>1191.3600000000001</v>
      </c>
      <c r="G248">
        <v>1.5</v>
      </c>
      <c r="J248" t="s">
        <v>531</v>
      </c>
      <c r="K248">
        <v>110</v>
      </c>
      <c r="L248">
        <v>16</v>
      </c>
      <c r="M248">
        <v>105</v>
      </c>
      <c r="N248">
        <f t="shared" si="98"/>
        <v>2.64</v>
      </c>
      <c r="O248">
        <f t="shared" si="99"/>
        <v>2.2000000000000002</v>
      </c>
    </row>
    <row r="249" spans="1:15" x14ac:dyDescent="0.25">
      <c r="A249" t="s">
        <v>596</v>
      </c>
      <c r="B249">
        <v>1</v>
      </c>
      <c r="C249" t="s">
        <v>370</v>
      </c>
      <c r="D249">
        <v>407.83296705301524</v>
      </c>
      <c r="E249">
        <v>2849.7497938679544</v>
      </c>
      <c r="F249">
        <v>0.95</v>
      </c>
      <c r="G249">
        <v>1.1000000000000001</v>
      </c>
      <c r="H249">
        <v>26</v>
      </c>
      <c r="I249">
        <v>7.9</v>
      </c>
      <c r="J249" t="s">
        <v>531</v>
      </c>
      <c r="K249">
        <v>110</v>
      </c>
      <c r="L249">
        <v>16</v>
      </c>
      <c r="M249">
        <v>105</v>
      </c>
      <c r="N249">
        <f t="shared" si="98"/>
        <v>2.64</v>
      </c>
      <c r="O249">
        <f t="shared" si="99"/>
        <v>2.2000000000000002</v>
      </c>
    </row>
    <row r="250" spans="1:15" x14ac:dyDescent="0.25">
      <c r="A250" t="s">
        <v>597</v>
      </c>
      <c r="B250">
        <v>2</v>
      </c>
      <c r="C250" t="s">
        <v>372</v>
      </c>
      <c r="D250">
        <v>436.69898665540194</v>
      </c>
      <c r="E250">
        <v>3051.4523045945984</v>
      </c>
      <c r="F250">
        <v>0.95</v>
      </c>
      <c r="G250">
        <v>1.1000000000000001</v>
      </c>
      <c r="H250">
        <v>30</v>
      </c>
      <c r="I250">
        <v>8.8000000000000007</v>
      </c>
      <c r="J250" t="s">
        <v>531</v>
      </c>
      <c r="K250">
        <v>110</v>
      </c>
      <c r="L250">
        <v>16</v>
      </c>
      <c r="M250">
        <v>105</v>
      </c>
      <c r="N250">
        <f t="shared" si="98"/>
        <v>2.64</v>
      </c>
      <c r="O250">
        <f t="shared" si="99"/>
        <v>2.2000000000000002</v>
      </c>
    </row>
    <row r="251" spans="1:15" x14ac:dyDescent="0.25">
      <c r="A251" t="s">
        <v>598</v>
      </c>
      <c r="B251">
        <v>3</v>
      </c>
      <c r="C251" t="s">
        <v>281</v>
      </c>
      <c r="D251">
        <v>602</v>
      </c>
      <c r="E251">
        <v>4206.5</v>
      </c>
      <c r="F251">
        <v>0.95</v>
      </c>
      <c r="G251">
        <v>1.1000000000000001</v>
      </c>
      <c r="H251">
        <v>44.1</v>
      </c>
      <c r="I251">
        <v>12.5</v>
      </c>
      <c r="J251" t="s">
        <v>531</v>
      </c>
      <c r="K251">
        <v>110</v>
      </c>
      <c r="L251">
        <v>16</v>
      </c>
      <c r="M251">
        <v>105</v>
      </c>
      <c r="N251">
        <f t="shared" si="98"/>
        <v>2.64</v>
      </c>
      <c r="O251">
        <f t="shared" si="99"/>
        <v>2.2000000000000002</v>
      </c>
    </row>
    <row r="252" spans="1:15" x14ac:dyDescent="0.25">
      <c r="A252" t="s">
        <v>599</v>
      </c>
      <c r="B252">
        <v>0</v>
      </c>
      <c r="C252" t="s">
        <v>278</v>
      </c>
      <c r="D252">
        <v>0</v>
      </c>
      <c r="E252">
        <v>1860</v>
      </c>
      <c r="G252">
        <v>1.5</v>
      </c>
      <c r="J252" t="s">
        <v>531</v>
      </c>
      <c r="K252">
        <v>110</v>
      </c>
      <c r="L252">
        <v>21</v>
      </c>
      <c r="M252">
        <v>105</v>
      </c>
      <c r="N252">
        <f t="shared" si="98"/>
        <v>4.1500000000000004</v>
      </c>
      <c r="O252">
        <f t="shared" si="99"/>
        <v>2.9</v>
      </c>
    </row>
    <row r="253" spans="1:15" x14ac:dyDescent="0.25">
      <c r="A253" t="s">
        <v>600</v>
      </c>
      <c r="B253">
        <v>1</v>
      </c>
      <c r="C253" t="s">
        <v>370</v>
      </c>
      <c r="D253">
        <v>445.64897406447591</v>
      </c>
      <c r="E253">
        <v>3556.1815292902165</v>
      </c>
      <c r="F253">
        <v>0.85</v>
      </c>
      <c r="G253">
        <v>1.05</v>
      </c>
      <c r="H253">
        <v>26</v>
      </c>
      <c r="I253">
        <v>7.9</v>
      </c>
      <c r="J253" t="s">
        <v>531</v>
      </c>
      <c r="K253">
        <v>110</v>
      </c>
      <c r="L253">
        <v>21</v>
      </c>
      <c r="M253">
        <v>105</v>
      </c>
      <c r="N253">
        <f t="shared" si="98"/>
        <v>4.1500000000000004</v>
      </c>
      <c r="O253">
        <f t="shared" si="99"/>
        <v>2.9</v>
      </c>
    </row>
    <row r="254" spans="1:15" x14ac:dyDescent="0.25">
      <c r="A254" t="s">
        <v>601</v>
      </c>
      <c r="B254">
        <v>2</v>
      </c>
      <c r="C254" t="s">
        <v>372</v>
      </c>
      <c r="D254">
        <v>477.19157375690452</v>
      </c>
      <c r="E254">
        <v>3807.8845891872675</v>
      </c>
      <c r="F254">
        <v>0.85</v>
      </c>
      <c r="G254">
        <v>1.05</v>
      </c>
      <c r="H254">
        <v>30</v>
      </c>
      <c r="I254">
        <v>8.8000000000000007</v>
      </c>
      <c r="J254" t="s">
        <v>531</v>
      </c>
      <c r="K254">
        <v>110</v>
      </c>
      <c r="L254">
        <v>21</v>
      </c>
      <c r="M254">
        <v>105</v>
      </c>
      <c r="N254">
        <f t="shared" si="98"/>
        <v>4.1500000000000004</v>
      </c>
      <c r="O254">
        <f t="shared" si="99"/>
        <v>2.9</v>
      </c>
    </row>
    <row r="255" spans="1:15" x14ac:dyDescent="0.25">
      <c r="A255" t="s">
        <v>602</v>
      </c>
      <c r="B255">
        <v>3</v>
      </c>
      <c r="C255" t="s">
        <v>281</v>
      </c>
      <c r="D255">
        <v>657.82</v>
      </c>
      <c r="E255">
        <v>5249.2599999999993</v>
      </c>
      <c r="F255">
        <v>0.85</v>
      </c>
      <c r="G255">
        <v>1.05</v>
      </c>
      <c r="H255">
        <v>44.1</v>
      </c>
      <c r="I255">
        <v>12.5</v>
      </c>
      <c r="J255" t="s">
        <v>531</v>
      </c>
      <c r="K255">
        <v>110</v>
      </c>
      <c r="L255">
        <v>21</v>
      </c>
      <c r="M255">
        <v>105</v>
      </c>
      <c r="N255">
        <f t="shared" si="98"/>
        <v>4.1500000000000004</v>
      </c>
      <c r="O255">
        <f t="shared" si="99"/>
        <v>2.9</v>
      </c>
    </row>
    <row r="256" spans="1:15" x14ac:dyDescent="0.25">
      <c r="A256" t="s">
        <v>603</v>
      </c>
      <c r="B256">
        <v>0</v>
      </c>
      <c r="C256" t="s">
        <v>278</v>
      </c>
      <c r="D256">
        <v>0</v>
      </c>
      <c r="E256">
        <v>975.80000000000007</v>
      </c>
      <c r="G256">
        <v>1.5</v>
      </c>
      <c r="J256" t="s">
        <v>531</v>
      </c>
      <c r="K256">
        <v>120</v>
      </c>
      <c r="L256">
        <v>11</v>
      </c>
      <c r="M256">
        <v>115</v>
      </c>
      <c r="N256">
        <f t="shared" si="98"/>
        <v>3.39</v>
      </c>
      <c r="O256">
        <f t="shared" si="99"/>
        <v>1.6</v>
      </c>
    </row>
    <row r="257" spans="1:15" x14ac:dyDescent="0.25">
      <c r="A257" t="s">
        <v>604</v>
      </c>
      <c r="B257">
        <v>1</v>
      </c>
      <c r="C257" t="s">
        <v>370</v>
      </c>
      <c r="D257">
        <v>437</v>
      </c>
      <c r="E257">
        <v>2611.8926414972211</v>
      </c>
      <c r="F257">
        <v>0.95</v>
      </c>
      <c r="G257">
        <v>1.1000000000000001</v>
      </c>
      <c r="H257">
        <v>26</v>
      </c>
      <c r="I257">
        <v>8.9</v>
      </c>
      <c r="J257" t="s">
        <v>531</v>
      </c>
      <c r="K257">
        <v>120</v>
      </c>
      <c r="L257">
        <v>11</v>
      </c>
      <c r="M257">
        <v>115</v>
      </c>
      <c r="N257">
        <f t="shared" si="98"/>
        <v>3.39</v>
      </c>
      <c r="O257">
        <f t="shared" si="99"/>
        <v>1.6</v>
      </c>
    </row>
    <row r="258" spans="1:15" x14ac:dyDescent="0.25">
      <c r="A258" t="s">
        <v>605</v>
      </c>
      <c r="B258">
        <v>2</v>
      </c>
      <c r="C258" t="s">
        <v>372</v>
      </c>
      <c r="D258">
        <v>473</v>
      </c>
      <c r="E258">
        <v>2821.6982019103875</v>
      </c>
      <c r="F258">
        <v>0.95</v>
      </c>
      <c r="G258">
        <v>1.1000000000000001</v>
      </c>
      <c r="H258">
        <v>30</v>
      </c>
      <c r="I258">
        <v>9.9</v>
      </c>
      <c r="J258" t="s">
        <v>531</v>
      </c>
      <c r="K258">
        <v>120</v>
      </c>
      <c r="L258">
        <v>11</v>
      </c>
      <c r="M258">
        <v>115</v>
      </c>
      <c r="N258">
        <f t="shared" si="98"/>
        <v>3.39</v>
      </c>
      <c r="O258">
        <f t="shared" si="99"/>
        <v>1.6</v>
      </c>
    </row>
    <row r="259" spans="1:15" x14ac:dyDescent="0.25">
      <c r="A259" t="s">
        <v>606</v>
      </c>
      <c r="B259">
        <v>3</v>
      </c>
      <c r="C259" t="s">
        <v>281</v>
      </c>
      <c r="D259">
        <v>589</v>
      </c>
      <c r="E259">
        <v>3513.9</v>
      </c>
      <c r="F259">
        <v>0.95</v>
      </c>
      <c r="G259">
        <v>1.1000000000000001</v>
      </c>
      <c r="H259">
        <v>44</v>
      </c>
      <c r="I259">
        <v>14.8</v>
      </c>
      <c r="J259" t="s">
        <v>531</v>
      </c>
      <c r="K259">
        <v>120</v>
      </c>
      <c r="L259">
        <v>11</v>
      </c>
      <c r="M259">
        <v>115</v>
      </c>
      <c r="N259">
        <f t="shared" si="98"/>
        <v>3.39</v>
      </c>
      <c r="O259">
        <f t="shared" si="99"/>
        <v>1.6</v>
      </c>
    </row>
    <row r="260" spans="1:15" x14ac:dyDescent="0.25">
      <c r="A260" t="s">
        <v>607</v>
      </c>
      <c r="B260">
        <v>0</v>
      </c>
      <c r="C260" t="s">
        <v>278</v>
      </c>
      <c r="D260">
        <v>0</v>
      </c>
      <c r="E260">
        <v>1300.1600000000001</v>
      </c>
      <c r="G260">
        <v>1.5</v>
      </c>
      <c r="J260" t="s">
        <v>531</v>
      </c>
      <c r="K260">
        <v>120</v>
      </c>
      <c r="L260">
        <v>16</v>
      </c>
      <c r="M260">
        <v>115</v>
      </c>
      <c r="N260">
        <f t="shared" si="98"/>
        <v>2.62</v>
      </c>
      <c r="O260">
        <f t="shared" si="99"/>
        <v>2.4</v>
      </c>
    </row>
    <row r="261" spans="1:15" x14ac:dyDescent="0.25">
      <c r="A261" t="s">
        <v>608</v>
      </c>
      <c r="B261">
        <v>1</v>
      </c>
      <c r="C261" t="s">
        <v>370</v>
      </c>
      <c r="D261">
        <v>496</v>
      </c>
      <c r="E261">
        <v>3241.8333772189817</v>
      </c>
      <c r="F261">
        <v>0.95</v>
      </c>
      <c r="G261">
        <v>1.1000000000000001</v>
      </c>
      <c r="H261">
        <v>26</v>
      </c>
      <c r="I261">
        <v>8.6999999999999993</v>
      </c>
      <c r="J261" t="s">
        <v>531</v>
      </c>
      <c r="K261">
        <v>120</v>
      </c>
      <c r="L261">
        <v>16</v>
      </c>
      <c r="M261">
        <v>115</v>
      </c>
      <c r="N261">
        <f t="shared" si="98"/>
        <v>2.62</v>
      </c>
      <c r="O261">
        <f t="shared" si="99"/>
        <v>2.4</v>
      </c>
    </row>
    <row r="262" spans="1:15" x14ac:dyDescent="0.25">
      <c r="A262" t="s">
        <v>609</v>
      </c>
      <c r="B262">
        <v>2</v>
      </c>
      <c r="C262" t="s">
        <v>372</v>
      </c>
      <c r="D262">
        <v>532</v>
      </c>
      <c r="E262">
        <v>3471.5459677567114</v>
      </c>
      <c r="F262">
        <v>0.95</v>
      </c>
      <c r="G262">
        <v>1.1000000000000001</v>
      </c>
      <c r="H262">
        <v>30</v>
      </c>
      <c r="I262">
        <v>9.8000000000000007</v>
      </c>
      <c r="J262" t="s">
        <v>531</v>
      </c>
      <c r="K262">
        <v>120</v>
      </c>
      <c r="L262">
        <v>16</v>
      </c>
      <c r="M262">
        <v>115</v>
      </c>
      <c r="N262">
        <f t="shared" si="98"/>
        <v>2.62</v>
      </c>
      <c r="O262">
        <f t="shared" si="99"/>
        <v>2.4</v>
      </c>
    </row>
    <row r="263" spans="1:15" x14ac:dyDescent="0.25">
      <c r="A263" t="s">
        <v>610</v>
      </c>
      <c r="B263">
        <v>3</v>
      </c>
      <c r="C263" t="s">
        <v>281</v>
      </c>
      <c r="D263">
        <v>740</v>
      </c>
      <c r="E263">
        <v>4829.7</v>
      </c>
      <c r="F263">
        <v>0.95</v>
      </c>
      <c r="G263">
        <v>1.1000000000000001</v>
      </c>
      <c r="H263">
        <v>44.8</v>
      </c>
      <c r="I263">
        <v>14.3</v>
      </c>
      <c r="J263" t="s">
        <v>531</v>
      </c>
      <c r="K263">
        <v>120</v>
      </c>
      <c r="L263">
        <v>16</v>
      </c>
      <c r="M263">
        <v>115</v>
      </c>
      <c r="N263">
        <f t="shared" si="98"/>
        <v>2.62</v>
      </c>
      <c r="O263">
        <f t="shared" si="99"/>
        <v>2.4</v>
      </c>
    </row>
    <row r="264" spans="1:15" x14ac:dyDescent="0.25">
      <c r="A264" t="s">
        <v>611</v>
      </c>
      <c r="B264">
        <v>0</v>
      </c>
      <c r="C264" t="s">
        <v>278</v>
      </c>
      <c r="D264">
        <v>0</v>
      </c>
      <c r="E264">
        <v>2029.6000000000001</v>
      </c>
      <c r="G264">
        <v>1.5</v>
      </c>
      <c r="J264" t="s">
        <v>531</v>
      </c>
      <c r="K264">
        <v>120</v>
      </c>
      <c r="L264">
        <v>21</v>
      </c>
      <c r="M264">
        <v>115</v>
      </c>
      <c r="N264">
        <f t="shared" si="98"/>
        <v>4.12</v>
      </c>
      <c r="O264">
        <f t="shared" si="99"/>
        <v>3.2</v>
      </c>
    </row>
    <row r="265" spans="1:15" x14ac:dyDescent="0.25">
      <c r="A265" t="s">
        <v>612</v>
      </c>
      <c r="B265">
        <v>1</v>
      </c>
      <c r="C265" t="s">
        <v>370</v>
      </c>
      <c r="D265">
        <v>541.56076058716258</v>
      </c>
      <c r="E265">
        <v>4175.015825613802</v>
      </c>
      <c r="F265">
        <v>0.85</v>
      </c>
      <c r="G265">
        <v>1.05</v>
      </c>
      <c r="H265">
        <v>26</v>
      </c>
      <c r="I265">
        <v>8.6999999999999993</v>
      </c>
      <c r="J265" t="s">
        <v>531</v>
      </c>
      <c r="K265">
        <v>120</v>
      </c>
      <c r="L265">
        <v>21</v>
      </c>
      <c r="M265">
        <v>115</v>
      </c>
      <c r="N265">
        <f t="shared" si="98"/>
        <v>4.12</v>
      </c>
      <c r="O265">
        <f t="shared" si="99"/>
        <v>3.2</v>
      </c>
    </row>
    <row r="266" spans="1:15" x14ac:dyDescent="0.25">
      <c r="A266" t="s">
        <v>613</v>
      </c>
      <c r="B266">
        <v>2</v>
      </c>
      <c r="C266" t="s">
        <v>372</v>
      </c>
      <c r="D266">
        <v>579.9351342123673</v>
      </c>
      <c r="E266">
        <v>4470.8526528786542</v>
      </c>
      <c r="F266">
        <v>0.85</v>
      </c>
      <c r="G266">
        <v>1.05</v>
      </c>
      <c r="H266">
        <v>30</v>
      </c>
      <c r="I266">
        <v>9.8000000000000007</v>
      </c>
      <c r="J266" t="s">
        <v>531</v>
      </c>
      <c r="K266">
        <v>120</v>
      </c>
      <c r="L266">
        <v>21</v>
      </c>
      <c r="M266">
        <v>115</v>
      </c>
      <c r="N266">
        <f t="shared" si="98"/>
        <v>4.12</v>
      </c>
      <c r="O266">
        <f t="shared" si="99"/>
        <v>3.2</v>
      </c>
    </row>
    <row r="267" spans="1:15" x14ac:dyDescent="0.25">
      <c r="A267" t="s">
        <v>614</v>
      </c>
      <c r="B267">
        <v>3</v>
      </c>
      <c r="C267" t="s">
        <v>281</v>
      </c>
      <c r="D267">
        <v>806.82</v>
      </c>
      <c r="E267">
        <v>6219.96</v>
      </c>
      <c r="F267">
        <v>0.85</v>
      </c>
      <c r="G267">
        <v>1.05</v>
      </c>
      <c r="H267">
        <v>44.8</v>
      </c>
      <c r="I267">
        <v>14.3</v>
      </c>
      <c r="J267" t="s">
        <v>531</v>
      </c>
      <c r="K267">
        <v>120</v>
      </c>
      <c r="L267">
        <v>21</v>
      </c>
      <c r="M267">
        <v>115</v>
      </c>
      <c r="N267">
        <f t="shared" si="98"/>
        <v>4.12</v>
      </c>
      <c r="O267">
        <f t="shared" si="99"/>
        <v>3.2</v>
      </c>
    </row>
    <row r="268" spans="1:15" x14ac:dyDescent="0.25">
      <c r="A268" t="s">
        <v>615</v>
      </c>
      <c r="B268">
        <v>0</v>
      </c>
      <c r="C268" t="s">
        <v>278</v>
      </c>
      <c r="D268">
        <v>0</v>
      </c>
      <c r="E268">
        <v>1138.3200000000002</v>
      </c>
      <c r="G268">
        <v>1.5</v>
      </c>
      <c r="J268" t="s">
        <v>531</v>
      </c>
      <c r="K268">
        <v>140</v>
      </c>
      <c r="L268">
        <v>11</v>
      </c>
      <c r="M268">
        <v>135</v>
      </c>
      <c r="N268">
        <f t="shared" si="98"/>
        <v>3.29</v>
      </c>
      <c r="O268">
        <f t="shared" si="99"/>
        <v>1.9</v>
      </c>
    </row>
    <row r="269" spans="1:15" x14ac:dyDescent="0.25">
      <c r="A269" t="s">
        <v>616</v>
      </c>
      <c r="B269">
        <v>1</v>
      </c>
      <c r="C269" t="s">
        <v>370</v>
      </c>
      <c r="D269">
        <v>515</v>
      </c>
      <c r="E269">
        <v>3077.015307780141</v>
      </c>
      <c r="F269">
        <v>0.95</v>
      </c>
      <c r="G269">
        <v>1.1000000000000001</v>
      </c>
      <c r="H269">
        <v>26</v>
      </c>
      <c r="I269">
        <v>10.1</v>
      </c>
      <c r="J269" t="s">
        <v>531</v>
      </c>
      <c r="K269">
        <v>140</v>
      </c>
      <c r="L269">
        <v>11</v>
      </c>
      <c r="M269">
        <v>135</v>
      </c>
      <c r="N269">
        <f t="shared" si="98"/>
        <v>3.29</v>
      </c>
      <c r="O269">
        <f t="shared" si="99"/>
        <v>1.9</v>
      </c>
    </row>
    <row r="270" spans="1:15" x14ac:dyDescent="0.25">
      <c r="A270" t="s">
        <v>617</v>
      </c>
      <c r="B270">
        <v>2</v>
      </c>
      <c r="C270" t="s">
        <v>372</v>
      </c>
      <c r="D270">
        <v>558</v>
      </c>
      <c r="E270">
        <v>3332.5766142436496</v>
      </c>
      <c r="F270">
        <v>0.95</v>
      </c>
      <c r="G270">
        <v>1.1000000000000001</v>
      </c>
      <c r="H270">
        <v>30</v>
      </c>
      <c r="I270">
        <v>11.2</v>
      </c>
      <c r="J270" t="s">
        <v>531</v>
      </c>
      <c r="K270">
        <v>140</v>
      </c>
      <c r="L270">
        <v>11</v>
      </c>
      <c r="M270">
        <v>135</v>
      </c>
      <c r="N270">
        <f t="shared" si="98"/>
        <v>3.29</v>
      </c>
      <c r="O270">
        <f t="shared" si="99"/>
        <v>1.9</v>
      </c>
    </row>
    <row r="271" spans="1:15" x14ac:dyDescent="0.25">
      <c r="A271" t="s">
        <v>618</v>
      </c>
      <c r="B271">
        <v>3</v>
      </c>
      <c r="C271" t="s">
        <v>281</v>
      </c>
      <c r="D271">
        <v>704</v>
      </c>
      <c r="E271">
        <v>4202.8999999999996</v>
      </c>
      <c r="F271">
        <v>0.95</v>
      </c>
      <c r="G271">
        <v>1.1000000000000001</v>
      </c>
      <c r="H271">
        <v>44.8</v>
      </c>
      <c r="I271">
        <v>17.5</v>
      </c>
      <c r="J271" t="s">
        <v>531</v>
      </c>
      <c r="K271">
        <v>140</v>
      </c>
      <c r="L271">
        <v>11</v>
      </c>
      <c r="M271">
        <v>135</v>
      </c>
      <c r="N271">
        <f t="shared" si="98"/>
        <v>3.29</v>
      </c>
      <c r="O271">
        <f t="shared" si="99"/>
        <v>1.9</v>
      </c>
    </row>
    <row r="272" spans="1:15" x14ac:dyDescent="0.25">
      <c r="A272" t="s">
        <v>619</v>
      </c>
      <c r="B272">
        <v>0</v>
      </c>
      <c r="C272" t="s">
        <v>278</v>
      </c>
      <c r="D272">
        <v>0</v>
      </c>
      <c r="E272">
        <v>1516.4</v>
      </c>
      <c r="G272">
        <v>1.5</v>
      </c>
      <c r="J272" t="s">
        <v>531</v>
      </c>
      <c r="K272">
        <v>140</v>
      </c>
      <c r="L272">
        <v>16</v>
      </c>
      <c r="M272">
        <v>135</v>
      </c>
      <c r="N272">
        <f t="shared" si="98"/>
        <v>2.59</v>
      </c>
      <c r="O272">
        <f t="shared" si="99"/>
        <v>2.8</v>
      </c>
    </row>
    <row r="273" spans="1:15" x14ac:dyDescent="0.25">
      <c r="A273" t="s">
        <v>620</v>
      </c>
      <c r="B273">
        <v>1</v>
      </c>
      <c r="C273" t="s">
        <v>370</v>
      </c>
      <c r="D273">
        <v>589</v>
      </c>
      <c r="E273">
        <v>3844.4231409656436</v>
      </c>
      <c r="F273">
        <v>0.95</v>
      </c>
      <c r="G273">
        <v>1.1000000000000001</v>
      </c>
      <c r="H273">
        <v>26</v>
      </c>
      <c r="I273">
        <v>9.6</v>
      </c>
      <c r="J273" t="s">
        <v>531</v>
      </c>
      <c r="K273">
        <v>140</v>
      </c>
      <c r="L273">
        <v>16</v>
      </c>
      <c r="M273">
        <v>135</v>
      </c>
      <c r="N273">
        <f t="shared" si="98"/>
        <v>2.59</v>
      </c>
      <c r="O273">
        <f t="shared" si="99"/>
        <v>2.8</v>
      </c>
    </row>
    <row r="274" spans="1:15" x14ac:dyDescent="0.25">
      <c r="A274" t="s">
        <v>621</v>
      </c>
      <c r="B274">
        <v>2</v>
      </c>
      <c r="C274" t="s">
        <v>372</v>
      </c>
      <c r="D274">
        <v>630</v>
      </c>
      <c r="E274">
        <v>4117.1080284867467</v>
      </c>
      <c r="F274">
        <v>0.95</v>
      </c>
      <c r="G274">
        <v>1.1000000000000001</v>
      </c>
      <c r="H274">
        <v>30</v>
      </c>
      <c r="I274">
        <v>10.5</v>
      </c>
      <c r="J274" t="s">
        <v>531</v>
      </c>
      <c r="K274">
        <v>140</v>
      </c>
      <c r="L274">
        <v>16</v>
      </c>
      <c r="M274">
        <v>135</v>
      </c>
      <c r="N274">
        <f t="shared" si="98"/>
        <v>2.59</v>
      </c>
      <c r="O274">
        <f t="shared" si="99"/>
        <v>2.8</v>
      </c>
    </row>
    <row r="275" spans="1:15" x14ac:dyDescent="0.25">
      <c r="A275" t="s">
        <v>622</v>
      </c>
      <c r="B275">
        <v>3</v>
      </c>
      <c r="C275" t="s">
        <v>281</v>
      </c>
      <c r="D275">
        <v>885</v>
      </c>
      <c r="E275">
        <v>5776.7</v>
      </c>
      <c r="F275">
        <v>0.95</v>
      </c>
      <c r="G275">
        <v>1.1000000000000001</v>
      </c>
      <c r="H275">
        <v>45.4</v>
      </c>
      <c r="I275">
        <v>16.100000000000001</v>
      </c>
      <c r="J275" t="s">
        <v>531</v>
      </c>
      <c r="K275">
        <v>140</v>
      </c>
      <c r="L275">
        <v>16</v>
      </c>
      <c r="M275">
        <v>135</v>
      </c>
      <c r="N275">
        <f t="shared" si="98"/>
        <v>2.59</v>
      </c>
      <c r="O275">
        <f t="shared" si="99"/>
        <v>2.8</v>
      </c>
    </row>
    <row r="276" spans="1:15" x14ac:dyDescent="0.25">
      <c r="A276" t="s">
        <v>623</v>
      </c>
      <c r="B276">
        <v>0</v>
      </c>
      <c r="C276" t="s">
        <v>278</v>
      </c>
      <c r="D276">
        <v>0</v>
      </c>
      <c r="E276">
        <v>2368</v>
      </c>
      <c r="G276">
        <v>1.5</v>
      </c>
      <c r="J276" t="s">
        <v>531</v>
      </c>
      <c r="K276">
        <v>140</v>
      </c>
      <c r="L276">
        <v>21</v>
      </c>
      <c r="M276">
        <v>135</v>
      </c>
      <c r="N276">
        <f t="shared" si="98"/>
        <v>4.0599999999999996</v>
      </c>
      <c r="O276">
        <f t="shared" si="99"/>
        <v>3.7</v>
      </c>
    </row>
    <row r="277" spans="1:15" x14ac:dyDescent="0.25">
      <c r="A277" t="s">
        <v>624</v>
      </c>
      <c r="B277">
        <v>1</v>
      </c>
      <c r="C277" t="s">
        <v>370</v>
      </c>
      <c r="D277">
        <v>642.22570316870622</v>
      </c>
      <c r="E277">
        <v>4951.0649025572329</v>
      </c>
      <c r="F277">
        <v>0.85</v>
      </c>
      <c r="G277">
        <v>1.05</v>
      </c>
      <c r="H277">
        <v>26</v>
      </c>
      <c r="I277">
        <v>9.6</v>
      </c>
      <c r="J277" t="s">
        <v>531</v>
      </c>
      <c r="K277">
        <v>140</v>
      </c>
      <c r="L277">
        <v>21</v>
      </c>
      <c r="M277">
        <v>135</v>
      </c>
      <c r="N277">
        <f t="shared" si="98"/>
        <v>4.0599999999999996</v>
      </c>
      <c r="O277">
        <f t="shared" si="99"/>
        <v>3.7</v>
      </c>
    </row>
    <row r="278" spans="1:15" x14ac:dyDescent="0.25">
      <c r="A278" t="s">
        <v>625</v>
      </c>
      <c r="B278">
        <v>2</v>
      </c>
      <c r="C278" t="s">
        <v>372</v>
      </c>
      <c r="D278">
        <v>687.77876463210498</v>
      </c>
      <c r="E278">
        <v>5302.2438770247491</v>
      </c>
      <c r="F278">
        <v>0.85</v>
      </c>
      <c r="G278">
        <v>1.05</v>
      </c>
      <c r="H278">
        <v>30</v>
      </c>
      <c r="I278">
        <v>10.5</v>
      </c>
      <c r="J278" t="s">
        <v>531</v>
      </c>
      <c r="K278">
        <v>140</v>
      </c>
      <c r="L278">
        <v>21</v>
      </c>
      <c r="M278">
        <v>135</v>
      </c>
      <c r="N278">
        <f t="shared" si="98"/>
        <v>4.0599999999999996</v>
      </c>
      <c r="O278">
        <f t="shared" si="99"/>
        <v>3.7</v>
      </c>
    </row>
    <row r="279" spans="1:15" x14ac:dyDescent="0.25">
      <c r="A279" t="s">
        <v>626</v>
      </c>
      <c r="B279">
        <v>3</v>
      </c>
      <c r="C279" t="s">
        <v>281</v>
      </c>
      <c r="D279">
        <v>965.02</v>
      </c>
      <c r="E279">
        <v>7439.56</v>
      </c>
      <c r="F279">
        <v>0.85</v>
      </c>
      <c r="G279">
        <v>1.05</v>
      </c>
      <c r="H279">
        <v>45.4</v>
      </c>
      <c r="I279">
        <v>16.100000000000001</v>
      </c>
      <c r="J279" t="s">
        <v>531</v>
      </c>
      <c r="K279">
        <v>140</v>
      </c>
      <c r="L279">
        <v>21</v>
      </c>
      <c r="M279">
        <v>135</v>
      </c>
      <c r="N279">
        <f t="shared" si="98"/>
        <v>4.0599999999999996</v>
      </c>
      <c r="O279">
        <f t="shared" si="99"/>
        <v>3.7</v>
      </c>
    </row>
    <row r="280" spans="1:15" x14ac:dyDescent="0.25">
      <c r="A280" t="s">
        <v>627</v>
      </c>
      <c r="B280">
        <v>0</v>
      </c>
      <c r="C280" t="s">
        <v>278</v>
      </c>
      <c r="D280">
        <v>0</v>
      </c>
      <c r="E280">
        <v>1301.52</v>
      </c>
      <c r="G280">
        <v>1.5</v>
      </c>
      <c r="J280" t="s">
        <v>531</v>
      </c>
      <c r="K280">
        <v>160</v>
      </c>
      <c r="L280">
        <v>11</v>
      </c>
      <c r="M280">
        <v>155</v>
      </c>
      <c r="N280">
        <f t="shared" si="98"/>
        <v>3.19</v>
      </c>
      <c r="O280">
        <f t="shared" si="99"/>
        <v>2.1</v>
      </c>
    </row>
    <row r="281" spans="1:15" x14ac:dyDescent="0.25">
      <c r="A281" t="s">
        <v>628</v>
      </c>
      <c r="B281">
        <v>1</v>
      </c>
      <c r="C281" t="s">
        <v>370</v>
      </c>
      <c r="D281">
        <v>592</v>
      </c>
      <c r="E281">
        <v>3533.107636511756</v>
      </c>
      <c r="F281">
        <v>0.95</v>
      </c>
      <c r="G281">
        <v>1.1000000000000001</v>
      </c>
      <c r="H281">
        <v>26</v>
      </c>
      <c r="I281">
        <v>11</v>
      </c>
      <c r="J281" t="s">
        <v>531</v>
      </c>
      <c r="K281">
        <v>160</v>
      </c>
      <c r="L281">
        <v>11</v>
      </c>
      <c r="M281">
        <v>155</v>
      </c>
      <c r="N281">
        <f t="shared" si="98"/>
        <v>3.19</v>
      </c>
      <c r="O281">
        <f t="shared" si="99"/>
        <v>2.1</v>
      </c>
    </row>
    <row r="282" spans="1:15" x14ac:dyDescent="0.25">
      <c r="A282" t="s">
        <v>629</v>
      </c>
      <c r="B282">
        <v>2</v>
      </c>
      <c r="C282" t="s">
        <v>372</v>
      </c>
      <c r="D282">
        <v>642</v>
      </c>
      <c r="E282">
        <v>3835.359341571188</v>
      </c>
      <c r="F282">
        <v>0.95</v>
      </c>
      <c r="G282">
        <v>1.1000000000000001</v>
      </c>
      <c r="H282">
        <v>30</v>
      </c>
      <c r="I282">
        <v>12.4</v>
      </c>
      <c r="J282" t="s">
        <v>531</v>
      </c>
      <c r="K282">
        <v>160</v>
      </c>
      <c r="L282">
        <v>11</v>
      </c>
      <c r="M282">
        <v>155</v>
      </c>
      <c r="N282">
        <f t="shared" si="98"/>
        <v>3.19</v>
      </c>
      <c r="O282">
        <f t="shared" si="99"/>
        <v>2.1</v>
      </c>
    </row>
    <row r="283" spans="1:15" x14ac:dyDescent="0.25">
      <c r="A283" t="s">
        <v>630</v>
      </c>
      <c r="B283">
        <v>3</v>
      </c>
      <c r="C283" t="s">
        <v>281</v>
      </c>
      <c r="D283">
        <v>819</v>
      </c>
      <c r="E283">
        <v>4891.8999999999996</v>
      </c>
      <c r="F283">
        <v>0.95</v>
      </c>
      <c r="G283">
        <v>1.1000000000000001</v>
      </c>
      <c r="H283">
        <v>45.5</v>
      </c>
      <c r="I283">
        <v>19.2</v>
      </c>
      <c r="J283" t="s">
        <v>531</v>
      </c>
      <c r="K283">
        <v>160</v>
      </c>
      <c r="L283">
        <v>11</v>
      </c>
      <c r="M283">
        <v>155</v>
      </c>
      <c r="N283">
        <f t="shared" si="98"/>
        <v>3.19</v>
      </c>
      <c r="O283">
        <f t="shared" si="99"/>
        <v>2.1</v>
      </c>
    </row>
    <row r="284" spans="1:15" x14ac:dyDescent="0.25">
      <c r="A284" t="s">
        <v>631</v>
      </c>
      <c r="B284">
        <v>0</v>
      </c>
      <c r="C284" t="s">
        <v>278</v>
      </c>
      <c r="D284">
        <v>0</v>
      </c>
      <c r="E284">
        <v>1733.3200000000002</v>
      </c>
      <c r="G284">
        <v>1.5</v>
      </c>
      <c r="J284" t="s">
        <v>531</v>
      </c>
      <c r="K284">
        <v>160</v>
      </c>
      <c r="L284">
        <v>16</v>
      </c>
      <c r="M284">
        <v>155</v>
      </c>
      <c r="N284">
        <f t="shared" si="98"/>
        <v>2.56</v>
      </c>
      <c r="O284">
        <f t="shared" si="99"/>
        <v>3.2</v>
      </c>
    </row>
    <row r="285" spans="1:15" x14ac:dyDescent="0.25">
      <c r="A285" t="s">
        <v>632</v>
      </c>
      <c r="B285">
        <v>1</v>
      </c>
      <c r="C285" t="s">
        <v>370</v>
      </c>
      <c r="D285">
        <v>676</v>
      </c>
      <c r="E285">
        <v>4417.9368883555589</v>
      </c>
      <c r="F285">
        <v>0.95</v>
      </c>
      <c r="G285">
        <v>1.1000000000000001</v>
      </c>
      <c r="H285">
        <v>26</v>
      </c>
      <c r="I285">
        <v>11.5</v>
      </c>
      <c r="J285" t="s">
        <v>531</v>
      </c>
      <c r="K285">
        <v>160</v>
      </c>
      <c r="L285">
        <v>16</v>
      </c>
      <c r="M285">
        <v>155</v>
      </c>
      <c r="N285">
        <f t="shared" ref="N285:N348" si="100">ROUND(IF($L285=11,$R$30*$K285+$S$30,IF($L285=16,$R$31*$K285+$S$31,IF($L285=21,$R$32*$K285+$S$32,""))),2)</f>
        <v>2.56</v>
      </c>
      <c r="O285">
        <f t="shared" ref="O285:O348" si="101">ROUND(IF($L285=11,$K285*$X$30,IF($L285=16,$K285*$X$32,IF($L285=21,$K285*$X$34,""))),1)</f>
        <v>3.2</v>
      </c>
    </row>
    <row r="286" spans="1:15" x14ac:dyDescent="0.25">
      <c r="A286" t="s">
        <v>633</v>
      </c>
      <c r="B286">
        <v>2</v>
      </c>
      <c r="C286" t="s">
        <v>372</v>
      </c>
      <c r="D286">
        <v>722</v>
      </c>
      <c r="E286">
        <v>4716.8848144627045</v>
      </c>
      <c r="F286">
        <v>0.95</v>
      </c>
      <c r="G286">
        <v>1.1000000000000001</v>
      </c>
      <c r="H286">
        <v>30</v>
      </c>
      <c r="I286">
        <v>12.8</v>
      </c>
      <c r="J286" t="s">
        <v>531</v>
      </c>
      <c r="K286">
        <v>160</v>
      </c>
      <c r="L286">
        <v>16</v>
      </c>
      <c r="M286">
        <v>155</v>
      </c>
      <c r="N286">
        <f t="shared" si="100"/>
        <v>2.56</v>
      </c>
      <c r="O286">
        <f t="shared" si="101"/>
        <v>3.2</v>
      </c>
    </row>
    <row r="287" spans="1:15" x14ac:dyDescent="0.25">
      <c r="A287" t="s">
        <v>634</v>
      </c>
      <c r="B287">
        <v>3</v>
      </c>
      <c r="C287" t="s">
        <v>281</v>
      </c>
      <c r="D287">
        <v>1030</v>
      </c>
      <c r="E287">
        <v>6723.7</v>
      </c>
      <c r="F287">
        <v>0.95</v>
      </c>
      <c r="G287">
        <v>1.1000000000000001</v>
      </c>
      <c r="H287">
        <v>46.4</v>
      </c>
      <c r="I287">
        <v>19.600000000000001</v>
      </c>
      <c r="J287" t="s">
        <v>531</v>
      </c>
      <c r="K287">
        <v>160</v>
      </c>
      <c r="L287">
        <v>16</v>
      </c>
      <c r="M287">
        <v>155</v>
      </c>
      <c r="N287">
        <f t="shared" si="100"/>
        <v>2.56</v>
      </c>
      <c r="O287">
        <f t="shared" si="101"/>
        <v>3.2</v>
      </c>
    </row>
    <row r="288" spans="1:15" x14ac:dyDescent="0.25">
      <c r="A288" t="s">
        <v>635</v>
      </c>
      <c r="B288">
        <v>0</v>
      </c>
      <c r="C288" t="s">
        <v>278</v>
      </c>
      <c r="D288">
        <v>0</v>
      </c>
      <c r="E288">
        <v>2705.6000000000004</v>
      </c>
      <c r="G288">
        <v>1.5</v>
      </c>
      <c r="J288" t="s">
        <v>531</v>
      </c>
      <c r="K288">
        <v>160</v>
      </c>
      <c r="L288">
        <v>21</v>
      </c>
      <c r="M288">
        <v>155</v>
      </c>
      <c r="N288">
        <f t="shared" si="100"/>
        <v>4.01</v>
      </c>
      <c r="O288">
        <f t="shared" si="101"/>
        <v>4.3</v>
      </c>
    </row>
    <row r="289" spans="1:15" x14ac:dyDescent="0.25">
      <c r="A289" t="s">
        <v>636</v>
      </c>
      <c r="B289">
        <v>1</v>
      </c>
      <c r="C289" t="s">
        <v>370</v>
      </c>
      <c r="D289">
        <v>738.0333851508442</v>
      </c>
      <c r="E289">
        <v>5689.6682460807178</v>
      </c>
      <c r="F289">
        <v>0.85</v>
      </c>
      <c r="G289">
        <v>1.05</v>
      </c>
      <c r="H289">
        <v>26</v>
      </c>
      <c r="I289">
        <v>11.5</v>
      </c>
      <c r="J289" t="s">
        <v>531</v>
      </c>
      <c r="K289">
        <v>160</v>
      </c>
      <c r="L289">
        <v>21</v>
      </c>
      <c r="M289">
        <v>155</v>
      </c>
      <c r="N289">
        <f t="shared" si="100"/>
        <v>4.01</v>
      </c>
      <c r="O289">
        <f t="shared" si="101"/>
        <v>4.3</v>
      </c>
    </row>
    <row r="290" spans="1:15" x14ac:dyDescent="0.25">
      <c r="A290" t="s">
        <v>637</v>
      </c>
      <c r="B290">
        <v>2</v>
      </c>
      <c r="C290" t="s">
        <v>372</v>
      </c>
      <c r="D290">
        <v>787.97378843505794</v>
      </c>
      <c r="E290">
        <v>6074.6702425752001</v>
      </c>
      <c r="F290">
        <v>0.85</v>
      </c>
      <c r="G290">
        <v>1.05</v>
      </c>
      <c r="H290">
        <v>30</v>
      </c>
      <c r="I290">
        <v>12.8</v>
      </c>
      <c r="J290" t="s">
        <v>531</v>
      </c>
      <c r="K290">
        <v>160</v>
      </c>
      <c r="L290">
        <v>21</v>
      </c>
      <c r="M290">
        <v>155</v>
      </c>
      <c r="N290">
        <f t="shared" si="100"/>
        <v>4.01</v>
      </c>
      <c r="O290">
        <f t="shared" si="101"/>
        <v>4.3</v>
      </c>
    </row>
    <row r="291" spans="1:15" x14ac:dyDescent="0.25">
      <c r="A291" t="s">
        <v>638</v>
      </c>
      <c r="B291">
        <v>3</v>
      </c>
      <c r="C291" t="s">
        <v>281</v>
      </c>
      <c r="D291">
        <v>1123.22</v>
      </c>
      <c r="E291">
        <v>8659.16</v>
      </c>
      <c r="F291">
        <v>0.85</v>
      </c>
      <c r="G291">
        <v>1.05</v>
      </c>
      <c r="H291">
        <v>46.4</v>
      </c>
      <c r="I291">
        <v>19.600000000000001</v>
      </c>
      <c r="J291" t="s">
        <v>531</v>
      </c>
      <c r="K291">
        <v>160</v>
      </c>
      <c r="L291">
        <v>21</v>
      </c>
      <c r="M291">
        <v>155</v>
      </c>
      <c r="N291">
        <f t="shared" si="100"/>
        <v>4.01</v>
      </c>
      <c r="O291">
        <f t="shared" si="101"/>
        <v>4.3</v>
      </c>
    </row>
    <row r="292" spans="1:15" x14ac:dyDescent="0.25">
      <c r="A292" t="s">
        <v>639</v>
      </c>
      <c r="B292">
        <v>0</v>
      </c>
      <c r="C292" t="s">
        <v>278</v>
      </c>
      <c r="D292">
        <v>0</v>
      </c>
      <c r="E292">
        <v>1464.0400000000002</v>
      </c>
      <c r="G292">
        <v>1.5</v>
      </c>
      <c r="J292" t="s">
        <v>531</v>
      </c>
      <c r="K292">
        <v>180</v>
      </c>
      <c r="L292">
        <v>11</v>
      </c>
      <c r="M292">
        <v>175</v>
      </c>
      <c r="N292">
        <f t="shared" si="100"/>
        <v>3.09</v>
      </c>
      <c r="O292">
        <f t="shared" si="101"/>
        <v>2.4</v>
      </c>
    </row>
    <row r="293" spans="1:15" x14ac:dyDescent="0.25">
      <c r="A293" t="s">
        <v>640</v>
      </c>
      <c r="B293">
        <v>1</v>
      </c>
      <c r="C293" t="s">
        <v>370</v>
      </c>
      <c r="D293">
        <v>675.10313623602258</v>
      </c>
      <c r="E293">
        <v>4030.7284303866513</v>
      </c>
      <c r="F293">
        <v>0.95</v>
      </c>
      <c r="G293">
        <v>1.1000000000000001</v>
      </c>
      <c r="H293">
        <v>26</v>
      </c>
      <c r="I293">
        <v>12.2</v>
      </c>
      <c r="J293" t="s">
        <v>531</v>
      </c>
      <c r="K293">
        <v>180</v>
      </c>
      <c r="L293">
        <v>11</v>
      </c>
      <c r="M293">
        <v>175</v>
      </c>
      <c r="N293">
        <f t="shared" si="100"/>
        <v>3.09</v>
      </c>
      <c r="O293">
        <f t="shared" si="101"/>
        <v>2.4</v>
      </c>
    </row>
    <row r="294" spans="1:15" x14ac:dyDescent="0.25">
      <c r="A294" t="s">
        <v>641</v>
      </c>
      <c r="B294">
        <v>2</v>
      </c>
      <c r="C294" t="s">
        <v>372</v>
      </c>
      <c r="D294">
        <v>732.85712932403612</v>
      </c>
      <c r="E294">
        <v>4375.55079813051</v>
      </c>
      <c r="F294">
        <v>0.95</v>
      </c>
      <c r="G294">
        <v>1.1000000000000001</v>
      </c>
      <c r="H294">
        <v>30</v>
      </c>
      <c r="I294">
        <v>13.7</v>
      </c>
      <c r="J294" t="s">
        <v>531</v>
      </c>
      <c r="K294">
        <v>180</v>
      </c>
      <c r="L294">
        <v>11</v>
      </c>
      <c r="M294">
        <v>175</v>
      </c>
      <c r="N294">
        <f t="shared" si="100"/>
        <v>3.09</v>
      </c>
      <c r="O294">
        <f t="shared" si="101"/>
        <v>2.4</v>
      </c>
    </row>
    <row r="295" spans="1:15" x14ac:dyDescent="0.25">
      <c r="A295" t="s">
        <v>642</v>
      </c>
      <c r="B295">
        <v>3</v>
      </c>
      <c r="C295" t="s">
        <v>281</v>
      </c>
      <c r="D295">
        <v>934.74</v>
      </c>
      <c r="E295">
        <v>5580.9</v>
      </c>
      <c r="F295">
        <v>0.95</v>
      </c>
      <c r="G295">
        <v>1.1000000000000001</v>
      </c>
      <c r="H295">
        <v>46</v>
      </c>
      <c r="I295">
        <v>22</v>
      </c>
      <c r="J295" t="s">
        <v>531</v>
      </c>
      <c r="K295">
        <v>180</v>
      </c>
      <c r="L295">
        <v>11</v>
      </c>
      <c r="M295">
        <v>175</v>
      </c>
      <c r="N295">
        <f t="shared" si="100"/>
        <v>3.09</v>
      </c>
      <c r="O295">
        <f t="shared" si="101"/>
        <v>2.4</v>
      </c>
    </row>
    <row r="296" spans="1:15" x14ac:dyDescent="0.25">
      <c r="A296" t="s">
        <v>643</v>
      </c>
      <c r="B296">
        <v>0</v>
      </c>
      <c r="C296" t="s">
        <v>278</v>
      </c>
      <c r="D296">
        <v>0</v>
      </c>
      <c r="E296">
        <v>1949.5600000000002</v>
      </c>
      <c r="G296">
        <v>1.5</v>
      </c>
      <c r="J296" t="s">
        <v>531</v>
      </c>
      <c r="K296">
        <v>180</v>
      </c>
      <c r="L296">
        <v>16</v>
      </c>
      <c r="M296">
        <v>175</v>
      </c>
      <c r="N296">
        <f t="shared" si="100"/>
        <v>2.52</v>
      </c>
      <c r="O296">
        <f t="shared" si="101"/>
        <v>3.6</v>
      </c>
    </row>
    <row r="297" spans="1:15" x14ac:dyDescent="0.25">
      <c r="A297" t="s">
        <v>644</v>
      </c>
      <c r="B297">
        <v>1</v>
      </c>
      <c r="C297" t="s">
        <v>370</v>
      </c>
      <c r="D297">
        <v>686.3088894339993</v>
      </c>
      <c r="E297">
        <v>4843.4549704976926</v>
      </c>
      <c r="F297">
        <v>0.95</v>
      </c>
      <c r="G297">
        <v>1.1000000000000001</v>
      </c>
      <c r="H297">
        <v>26</v>
      </c>
      <c r="I297">
        <v>11.5</v>
      </c>
      <c r="J297" t="s">
        <v>531</v>
      </c>
      <c r="K297">
        <v>180</v>
      </c>
      <c r="L297">
        <v>16</v>
      </c>
      <c r="M297">
        <v>175</v>
      </c>
      <c r="N297">
        <f t="shared" si="100"/>
        <v>2.52</v>
      </c>
      <c r="O297">
        <f t="shared" si="101"/>
        <v>3.6</v>
      </c>
    </row>
    <row r="298" spans="1:15" x14ac:dyDescent="0.25">
      <c r="A298" t="s">
        <v>645</v>
      </c>
      <c r="B298">
        <v>2</v>
      </c>
      <c r="C298" t="s">
        <v>372</v>
      </c>
      <c r="D298">
        <v>732.7492584003295</v>
      </c>
      <c r="E298">
        <v>5171.1963699821436</v>
      </c>
      <c r="F298">
        <v>0.95</v>
      </c>
      <c r="G298">
        <v>1.1000000000000001</v>
      </c>
      <c r="H298">
        <v>30</v>
      </c>
      <c r="I298">
        <v>12.8</v>
      </c>
      <c r="J298" t="s">
        <v>531</v>
      </c>
      <c r="K298">
        <v>180</v>
      </c>
      <c r="L298">
        <v>16</v>
      </c>
      <c r="M298">
        <v>175</v>
      </c>
      <c r="N298">
        <f t="shared" si="100"/>
        <v>2.52</v>
      </c>
      <c r="O298">
        <f t="shared" si="101"/>
        <v>3.6</v>
      </c>
    </row>
    <row r="299" spans="1:15" x14ac:dyDescent="0.25">
      <c r="A299" t="s">
        <v>646</v>
      </c>
      <c r="B299">
        <v>3</v>
      </c>
      <c r="C299" t="s">
        <v>281</v>
      </c>
      <c r="D299">
        <v>1044.5</v>
      </c>
      <c r="E299">
        <v>7371.3</v>
      </c>
      <c r="F299">
        <v>0.95</v>
      </c>
      <c r="G299">
        <v>1.1000000000000001</v>
      </c>
      <c r="H299">
        <v>46.4</v>
      </c>
      <c r="I299">
        <v>19.600000000000001</v>
      </c>
      <c r="J299" t="s">
        <v>531</v>
      </c>
      <c r="K299">
        <v>180</v>
      </c>
      <c r="L299">
        <v>16</v>
      </c>
      <c r="M299">
        <v>175</v>
      </c>
      <c r="N299">
        <f t="shared" si="100"/>
        <v>2.52</v>
      </c>
      <c r="O299">
        <f t="shared" si="101"/>
        <v>3.6</v>
      </c>
    </row>
    <row r="300" spans="1:15" x14ac:dyDescent="0.25">
      <c r="A300" t="s">
        <v>647</v>
      </c>
      <c r="B300">
        <v>0</v>
      </c>
      <c r="C300" t="s">
        <v>278</v>
      </c>
      <c r="D300">
        <v>0</v>
      </c>
      <c r="E300">
        <v>3044</v>
      </c>
      <c r="G300">
        <v>1.5</v>
      </c>
      <c r="J300" t="s">
        <v>531</v>
      </c>
      <c r="K300">
        <v>180</v>
      </c>
      <c r="L300">
        <v>21</v>
      </c>
      <c r="M300">
        <v>175</v>
      </c>
      <c r="N300">
        <f t="shared" si="100"/>
        <v>3.96</v>
      </c>
      <c r="O300">
        <f t="shared" si="101"/>
        <v>4.8</v>
      </c>
    </row>
    <row r="301" spans="1:15" x14ac:dyDescent="0.25">
      <c r="A301" t="s">
        <v>648</v>
      </c>
      <c r="B301">
        <v>1</v>
      </c>
      <c r="C301" t="s">
        <v>370</v>
      </c>
      <c r="D301">
        <v>750.12346036921247</v>
      </c>
      <c r="E301">
        <v>6016.7573462820046</v>
      </c>
      <c r="F301">
        <v>0.85</v>
      </c>
      <c r="G301">
        <v>1.05</v>
      </c>
      <c r="H301">
        <v>26</v>
      </c>
      <c r="I301">
        <v>11.5</v>
      </c>
      <c r="J301" t="s">
        <v>531</v>
      </c>
      <c r="K301">
        <v>180</v>
      </c>
      <c r="L301">
        <v>21</v>
      </c>
      <c r="M301">
        <v>175</v>
      </c>
      <c r="N301">
        <f t="shared" si="100"/>
        <v>3.96</v>
      </c>
      <c r="O301">
        <f t="shared" si="101"/>
        <v>4.8</v>
      </c>
    </row>
    <row r="302" spans="1:15" x14ac:dyDescent="0.25">
      <c r="A302" t="s">
        <v>649</v>
      </c>
      <c r="B302">
        <v>2</v>
      </c>
      <c r="C302" t="s">
        <v>372</v>
      </c>
      <c r="D302">
        <v>800.88196110577712</v>
      </c>
      <c r="E302">
        <v>6423.892435808023</v>
      </c>
      <c r="F302">
        <v>0.85</v>
      </c>
      <c r="G302">
        <v>1.05</v>
      </c>
      <c r="H302">
        <v>30</v>
      </c>
      <c r="I302">
        <v>12.8</v>
      </c>
      <c r="J302" t="s">
        <v>531</v>
      </c>
      <c r="K302">
        <v>180</v>
      </c>
      <c r="L302">
        <v>21</v>
      </c>
      <c r="M302">
        <v>175</v>
      </c>
      <c r="N302">
        <f t="shared" si="100"/>
        <v>3.96</v>
      </c>
      <c r="O302">
        <f t="shared" si="101"/>
        <v>4.8</v>
      </c>
    </row>
    <row r="303" spans="1:15" x14ac:dyDescent="0.25">
      <c r="A303" t="s">
        <v>650</v>
      </c>
      <c r="B303">
        <v>3</v>
      </c>
      <c r="C303" t="s">
        <v>281</v>
      </c>
      <c r="D303">
        <v>1141.6200000000001</v>
      </c>
      <c r="E303">
        <v>9156.9599999999991</v>
      </c>
      <c r="F303">
        <v>0.85</v>
      </c>
      <c r="G303">
        <v>1.05</v>
      </c>
      <c r="H303">
        <v>46.4</v>
      </c>
      <c r="I303">
        <v>19.600000000000001</v>
      </c>
      <c r="J303" t="s">
        <v>531</v>
      </c>
      <c r="K303">
        <v>180</v>
      </c>
      <c r="L303">
        <v>21</v>
      </c>
      <c r="M303">
        <v>175</v>
      </c>
      <c r="N303">
        <f t="shared" si="100"/>
        <v>3.96</v>
      </c>
      <c r="O303">
        <f t="shared" si="101"/>
        <v>4.8</v>
      </c>
    </row>
    <row r="304" spans="1:15" x14ac:dyDescent="0.25">
      <c r="A304" t="s">
        <v>651</v>
      </c>
      <c r="B304">
        <v>0</v>
      </c>
      <c r="C304" t="s">
        <v>278</v>
      </c>
      <c r="D304">
        <v>0</v>
      </c>
      <c r="E304">
        <v>1626.5600000000002</v>
      </c>
      <c r="G304">
        <v>1.5</v>
      </c>
      <c r="J304" t="s">
        <v>531</v>
      </c>
      <c r="K304">
        <v>200</v>
      </c>
      <c r="L304">
        <v>11</v>
      </c>
      <c r="M304">
        <v>195</v>
      </c>
      <c r="N304">
        <f t="shared" si="100"/>
        <v>2.99</v>
      </c>
      <c r="O304">
        <f t="shared" si="101"/>
        <v>2.7</v>
      </c>
    </row>
    <row r="305" spans="1:15" x14ac:dyDescent="0.25">
      <c r="A305" t="s">
        <v>652</v>
      </c>
      <c r="B305">
        <v>1</v>
      </c>
      <c r="C305" t="s">
        <v>370</v>
      </c>
      <c r="D305">
        <v>741</v>
      </c>
      <c r="E305">
        <v>4422.7050634086982</v>
      </c>
      <c r="F305">
        <v>0.95</v>
      </c>
      <c r="G305">
        <v>1.1000000000000001</v>
      </c>
      <c r="H305">
        <v>26</v>
      </c>
      <c r="I305">
        <v>13.4</v>
      </c>
      <c r="J305" t="s">
        <v>531</v>
      </c>
      <c r="K305">
        <v>200</v>
      </c>
      <c r="L305">
        <v>11</v>
      </c>
      <c r="M305">
        <v>195</v>
      </c>
      <c r="N305">
        <f t="shared" si="100"/>
        <v>2.99</v>
      </c>
      <c r="O305">
        <f t="shared" si="101"/>
        <v>2.7</v>
      </c>
    </row>
    <row r="306" spans="1:15" x14ac:dyDescent="0.25">
      <c r="A306" t="s">
        <v>653</v>
      </c>
      <c r="B306">
        <v>2</v>
      </c>
      <c r="C306" t="s">
        <v>372</v>
      </c>
      <c r="D306">
        <v>807</v>
      </c>
      <c r="E306">
        <v>4820.649682883678</v>
      </c>
      <c r="F306">
        <v>0.95</v>
      </c>
      <c r="G306">
        <v>1.1000000000000001</v>
      </c>
      <c r="H306">
        <v>30</v>
      </c>
      <c r="I306">
        <v>14.8</v>
      </c>
      <c r="J306" t="s">
        <v>531</v>
      </c>
      <c r="K306">
        <v>200</v>
      </c>
      <c r="L306">
        <v>11</v>
      </c>
      <c r="M306">
        <v>195</v>
      </c>
      <c r="N306">
        <f t="shared" si="100"/>
        <v>2.99</v>
      </c>
      <c r="O306">
        <f t="shared" si="101"/>
        <v>2.7</v>
      </c>
    </row>
    <row r="307" spans="1:15" x14ac:dyDescent="0.25">
      <c r="A307" t="s">
        <v>654</v>
      </c>
      <c r="B307">
        <v>3</v>
      </c>
      <c r="C307" t="s">
        <v>281</v>
      </c>
      <c r="D307">
        <v>1050</v>
      </c>
      <c r="E307">
        <v>6269.9</v>
      </c>
      <c r="F307">
        <v>0.95</v>
      </c>
      <c r="G307">
        <v>1.1000000000000001</v>
      </c>
      <c r="H307">
        <v>46.5</v>
      </c>
      <c r="I307">
        <v>24</v>
      </c>
      <c r="J307" t="s">
        <v>531</v>
      </c>
      <c r="K307">
        <v>200</v>
      </c>
      <c r="L307">
        <v>11</v>
      </c>
      <c r="M307">
        <v>195</v>
      </c>
      <c r="N307">
        <f t="shared" si="100"/>
        <v>2.99</v>
      </c>
      <c r="O307">
        <f t="shared" si="101"/>
        <v>2.7</v>
      </c>
    </row>
    <row r="308" spans="1:15" x14ac:dyDescent="0.25">
      <c r="A308" t="s">
        <v>655</v>
      </c>
      <c r="B308">
        <v>0</v>
      </c>
      <c r="C308" t="s">
        <v>278</v>
      </c>
      <c r="D308">
        <v>0</v>
      </c>
      <c r="E308">
        <v>2166.48</v>
      </c>
      <c r="G308">
        <v>1.5</v>
      </c>
      <c r="J308" t="s">
        <v>531</v>
      </c>
      <c r="K308">
        <v>200</v>
      </c>
      <c r="L308">
        <v>16</v>
      </c>
      <c r="M308">
        <v>195</v>
      </c>
      <c r="N308">
        <f t="shared" si="100"/>
        <v>2.4900000000000002</v>
      </c>
      <c r="O308">
        <f t="shared" si="101"/>
        <v>4</v>
      </c>
    </row>
    <row r="309" spans="1:15" x14ac:dyDescent="0.25">
      <c r="A309" t="s">
        <v>656</v>
      </c>
      <c r="B309">
        <v>1</v>
      </c>
      <c r="C309" t="s">
        <v>370</v>
      </c>
      <c r="D309">
        <v>868</v>
      </c>
      <c r="E309">
        <v>5667.1755761695722</v>
      </c>
      <c r="F309">
        <v>0.95</v>
      </c>
      <c r="G309">
        <v>1.1000000000000001</v>
      </c>
      <c r="H309">
        <v>26</v>
      </c>
      <c r="I309">
        <v>13.2</v>
      </c>
      <c r="J309" t="s">
        <v>531</v>
      </c>
      <c r="K309">
        <v>200</v>
      </c>
      <c r="L309">
        <v>16</v>
      </c>
      <c r="M309">
        <v>195</v>
      </c>
      <c r="N309">
        <f t="shared" si="100"/>
        <v>2.4900000000000002</v>
      </c>
      <c r="O309">
        <f t="shared" si="101"/>
        <v>4</v>
      </c>
    </row>
    <row r="310" spans="1:15" x14ac:dyDescent="0.25">
      <c r="A310" t="s">
        <v>657</v>
      </c>
      <c r="B310">
        <v>2</v>
      </c>
      <c r="C310" t="s">
        <v>372</v>
      </c>
      <c r="D310">
        <v>914</v>
      </c>
      <c r="E310">
        <v>5971.3549398587584</v>
      </c>
      <c r="F310">
        <v>0.95</v>
      </c>
      <c r="G310">
        <v>1.1000000000000001</v>
      </c>
      <c r="H310">
        <v>30</v>
      </c>
      <c r="I310">
        <v>14.7</v>
      </c>
      <c r="J310" t="s">
        <v>531</v>
      </c>
      <c r="K310">
        <v>200</v>
      </c>
      <c r="L310">
        <v>16</v>
      </c>
      <c r="M310">
        <v>195</v>
      </c>
      <c r="N310">
        <f t="shared" si="100"/>
        <v>2.4900000000000002</v>
      </c>
      <c r="O310">
        <f t="shared" si="101"/>
        <v>4</v>
      </c>
    </row>
    <row r="311" spans="1:15" x14ac:dyDescent="0.25">
      <c r="A311" t="s">
        <v>658</v>
      </c>
      <c r="B311">
        <v>3</v>
      </c>
      <c r="C311" t="s">
        <v>281</v>
      </c>
      <c r="D311">
        <v>1320</v>
      </c>
      <c r="E311">
        <v>8617.7000000000007</v>
      </c>
      <c r="F311">
        <v>0.95</v>
      </c>
      <c r="G311">
        <v>1.1000000000000001</v>
      </c>
      <c r="H311">
        <v>47.1</v>
      </c>
      <c r="I311">
        <v>23.5</v>
      </c>
      <c r="J311" t="s">
        <v>531</v>
      </c>
      <c r="K311">
        <v>200</v>
      </c>
      <c r="L311">
        <v>16</v>
      </c>
      <c r="M311">
        <v>195</v>
      </c>
      <c r="N311">
        <f t="shared" si="100"/>
        <v>2.4900000000000002</v>
      </c>
      <c r="O311">
        <f t="shared" si="101"/>
        <v>4</v>
      </c>
    </row>
    <row r="312" spans="1:15" x14ac:dyDescent="0.25">
      <c r="A312" t="s">
        <v>659</v>
      </c>
      <c r="B312">
        <v>0</v>
      </c>
      <c r="C312" t="s">
        <v>278</v>
      </c>
      <c r="D312">
        <v>0</v>
      </c>
      <c r="E312">
        <v>3382.4</v>
      </c>
      <c r="G312">
        <v>1.5</v>
      </c>
      <c r="J312" t="s">
        <v>531</v>
      </c>
      <c r="K312">
        <v>200</v>
      </c>
      <c r="L312">
        <v>21</v>
      </c>
      <c r="M312">
        <v>195</v>
      </c>
      <c r="N312">
        <f t="shared" si="100"/>
        <v>3.9</v>
      </c>
      <c r="O312">
        <f t="shared" si="101"/>
        <v>5.3</v>
      </c>
    </row>
    <row r="313" spans="1:15" x14ac:dyDescent="0.25">
      <c r="A313" t="s">
        <v>660</v>
      </c>
      <c r="B313">
        <v>1</v>
      </c>
      <c r="C313" t="s">
        <v>370</v>
      </c>
      <c r="D313">
        <v>946.7235228616961</v>
      </c>
      <c r="E313">
        <v>7298.5082710627348</v>
      </c>
      <c r="F313">
        <v>0.85</v>
      </c>
      <c r="G313">
        <v>1.05</v>
      </c>
      <c r="H313">
        <v>26</v>
      </c>
      <c r="I313">
        <v>13.2</v>
      </c>
      <c r="J313" t="s">
        <v>531</v>
      </c>
      <c r="K313">
        <v>200</v>
      </c>
      <c r="L313">
        <v>21</v>
      </c>
      <c r="M313">
        <v>195</v>
      </c>
      <c r="N313">
        <f t="shared" si="100"/>
        <v>3.9</v>
      </c>
      <c r="O313">
        <f t="shared" si="101"/>
        <v>5.3</v>
      </c>
    </row>
    <row r="314" spans="1:15" x14ac:dyDescent="0.25">
      <c r="A314" t="s">
        <v>661</v>
      </c>
      <c r="B314">
        <v>2</v>
      </c>
      <c r="C314" t="s">
        <v>372</v>
      </c>
      <c r="D314">
        <v>997.53785795739748</v>
      </c>
      <c r="E314">
        <v>7690.2476078687869</v>
      </c>
      <c r="F314">
        <v>0.85</v>
      </c>
      <c r="G314">
        <v>1.05</v>
      </c>
      <c r="H314">
        <v>30</v>
      </c>
      <c r="I314">
        <v>14.7</v>
      </c>
      <c r="J314" t="s">
        <v>531</v>
      </c>
      <c r="K314">
        <v>200</v>
      </c>
      <c r="L314">
        <v>21</v>
      </c>
      <c r="M314">
        <v>195</v>
      </c>
      <c r="N314">
        <f t="shared" si="100"/>
        <v>3.9</v>
      </c>
      <c r="O314">
        <f t="shared" si="101"/>
        <v>5.3</v>
      </c>
    </row>
    <row r="315" spans="1:15" x14ac:dyDescent="0.25">
      <c r="A315" t="s">
        <v>662</v>
      </c>
      <c r="B315">
        <v>3</v>
      </c>
      <c r="C315" t="s">
        <v>281</v>
      </c>
      <c r="D315">
        <v>1439.62</v>
      </c>
      <c r="E315">
        <v>11098.36</v>
      </c>
      <c r="F315">
        <v>0.85</v>
      </c>
      <c r="G315">
        <v>1.05</v>
      </c>
      <c r="H315">
        <v>47.1</v>
      </c>
      <c r="I315">
        <v>23.5</v>
      </c>
      <c r="J315" t="s">
        <v>531</v>
      </c>
      <c r="K315">
        <v>200</v>
      </c>
      <c r="L315">
        <v>21</v>
      </c>
      <c r="M315">
        <v>195</v>
      </c>
      <c r="N315">
        <f t="shared" si="100"/>
        <v>3.9</v>
      </c>
      <c r="O315">
        <f t="shared" si="101"/>
        <v>5.3</v>
      </c>
    </row>
    <row r="316" spans="1:15" x14ac:dyDescent="0.25">
      <c r="A316" t="s">
        <v>663</v>
      </c>
      <c r="B316">
        <v>0</v>
      </c>
      <c r="C316" t="s">
        <v>278</v>
      </c>
      <c r="D316">
        <v>0</v>
      </c>
      <c r="E316">
        <v>1668.7594202898554</v>
      </c>
      <c r="G316">
        <v>1.5</v>
      </c>
      <c r="J316" t="s">
        <v>531</v>
      </c>
      <c r="K316">
        <v>220</v>
      </c>
      <c r="L316">
        <v>11</v>
      </c>
      <c r="M316">
        <v>215</v>
      </c>
      <c r="N316">
        <f t="shared" si="100"/>
        <v>2.89</v>
      </c>
      <c r="O316">
        <f t="shared" si="101"/>
        <v>2.9</v>
      </c>
    </row>
    <row r="317" spans="1:15" x14ac:dyDescent="0.25">
      <c r="A317" t="s">
        <v>664</v>
      </c>
      <c r="B317">
        <v>1</v>
      </c>
      <c r="C317" t="s">
        <v>370</v>
      </c>
      <c r="D317">
        <v>809.18727868766814</v>
      </c>
      <c r="E317">
        <v>4831.2827990970827</v>
      </c>
      <c r="F317">
        <v>0.95</v>
      </c>
      <c r="G317">
        <v>1.1000000000000001</v>
      </c>
      <c r="H317">
        <v>26</v>
      </c>
      <c r="I317">
        <v>13.4</v>
      </c>
      <c r="J317" t="s">
        <v>531</v>
      </c>
      <c r="K317">
        <v>220</v>
      </c>
      <c r="L317">
        <v>11</v>
      </c>
      <c r="M317">
        <v>215</v>
      </c>
      <c r="N317">
        <f t="shared" si="100"/>
        <v>2.89</v>
      </c>
      <c r="O317">
        <f t="shared" si="101"/>
        <v>2.9</v>
      </c>
    </row>
    <row r="318" spans="1:15" x14ac:dyDescent="0.25">
      <c r="A318" t="s">
        <v>665</v>
      </c>
      <c r="B318">
        <v>2</v>
      </c>
      <c r="C318" t="s">
        <v>372</v>
      </c>
      <c r="D318">
        <v>884.1366084769129</v>
      </c>
      <c r="E318">
        <v>5278.770565343093</v>
      </c>
      <c r="F318">
        <v>0.95</v>
      </c>
      <c r="G318">
        <v>1.1000000000000001</v>
      </c>
      <c r="H318">
        <v>30</v>
      </c>
      <c r="I318">
        <v>14.8</v>
      </c>
      <c r="J318" t="s">
        <v>531</v>
      </c>
      <c r="K318">
        <v>220</v>
      </c>
      <c r="L318">
        <v>11</v>
      </c>
      <c r="M318">
        <v>215</v>
      </c>
      <c r="N318">
        <f t="shared" si="100"/>
        <v>2.89</v>
      </c>
      <c r="O318">
        <f t="shared" si="101"/>
        <v>2.9</v>
      </c>
    </row>
    <row r="319" spans="1:15" x14ac:dyDescent="0.25">
      <c r="A319" t="s">
        <v>666</v>
      </c>
      <c r="B319">
        <v>3</v>
      </c>
      <c r="C319" t="s">
        <v>281</v>
      </c>
      <c r="D319">
        <v>1165.54</v>
      </c>
      <c r="E319">
        <v>6958.9</v>
      </c>
      <c r="F319">
        <v>0.95</v>
      </c>
      <c r="G319">
        <v>1.1000000000000001</v>
      </c>
      <c r="H319">
        <v>46.9</v>
      </c>
      <c r="I319">
        <v>24</v>
      </c>
      <c r="J319" t="s">
        <v>531</v>
      </c>
      <c r="K319">
        <v>220</v>
      </c>
      <c r="L319">
        <v>11</v>
      </c>
      <c r="M319">
        <v>215</v>
      </c>
      <c r="N319">
        <f t="shared" si="100"/>
        <v>2.89</v>
      </c>
      <c r="O319">
        <f t="shared" si="101"/>
        <v>2.9</v>
      </c>
    </row>
    <row r="320" spans="1:15" x14ac:dyDescent="0.25">
      <c r="A320" t="s">
        <v>667</v>
      </c>
      <c r="B320">
        <v>0</v>
      </c>
      <c r="C320" t="s">
        <v>278</v>
      </c>
      <c r="D320">
        <v>0</v>
      </c>
      <c r="E320">
        <v>2222.880579710145</v>
      </c>
      <c r="G320">
        <v>1.5</v>
      </c>
      <c r="J320" t="s">
        <v>531</v>
      </c>
      <c r="K320">
        <v>220</v>
      </c>
      <c r="L320">
        <v>16</v>
      </c>
      <c r="M320">
        <v>215</v>
      </c>
      <c r="N320">
        <f t="shared" si="100"/>
        <v>2.4500000000000002</v>
      </c>
      <c r="O320">
        <f t="shared" si="101"/>
        <v>4.4000000000000004</v>
      </c>
    </row>
    <row r="321" spans="1:15" x14ac:dyDescent="0.25">
      <c r="A321" t="s">
        <v>668</v>
      </c>
      <c r="B321">
        <v>1</v>
      </c>
      <c r="C321" t="s">
        <v>370</v>
      </c>
      <c r="D321">
        <v>963.35813446001066</v>
      </c>
      <c r="E321">
        <v>6291.7251954043459</v>
      </c>
      <c r="F321">
        <v>0.95</v>
      </c>
      <c r="G321">
        <v>1.1000000000000001</v>
      </c>
      <c r="H321">
        <v>26</v>
      </c>
      <c r="I321">
        <v>15.5</v>
      </c>
      <c r="J321" t="s">
        <v>531</v>
      </c>
      <c r="K321">
        <v>220</v>
      </c>
      <c r="L321">
        <v>16</v>
      </c>
      <c r="M321">
        <v>215</v>
      </c>
      <c r="N321">
        <f t="shared" si="100"/>
        <v>2.4500000000000002</v>
      </c>
      <c r="O321">
        <f t="shared" si="101"/>
        <v>4.4000000000000004</v>
      </c>
    </row>
    <row r="322" spans="1:15" x14ac:dyDescent="0.25">
      <c r="A322" t="s">
        <v>669</v>
      </c>
      <c r="B322">
        <v>2</v>
      </c>
      <c r="C322" t="s">
        <v>372</v>
      </c>
      <c r="D322">
        <v>1003.4910975149082</v>
      </c>
      <c r="E322">
        <v>6553.83496101116</v>
      </c>
      <c r="F322">
        <v>0.95</v>
      </c>
      <c r="G322">
        <v>1.1000000000000001</v>
      </c>
      <c r="H322">
        <v>30</v>
      </c>
      <c r="I322">
        <v>16.8</v>
      </c>
      <c r="J322" t="s">
        <v>531</v>
      </c>
      <c r="K322">
        <v>220</v>
      </c>
      <c r="L322">
        <v>16</v>
      </c>
      <c r="M322">
        <v>215</v>
      </c>
      <c r="N322">
        <f t="shared" si="100"/>
        <v>2.4500000000000002</v>
      </c>
      <c r="O322">
        <f t="shared" si="101"/>
        <v>4.4000000000000004</v>
      </c>
    </row>
    <row r="323" spans="1:15" x14ac:dyDescent="0.25">
      <c r="A323" t="s">
        <v>670</v>
      </c>
      <c r="B323">
        <v>3</v>
      </c>
      <c r="C323" t="s">
        <v>281</v>
      </c>
      <c r="D323">
        <v>1464.5</v>
      </c>
      <c r="E323">
        <v>9564.7000000000007</v>
      </c>
      <c r="F323">
        <v>0.95</v>
      </c>
      <c r="G323">
        <v>1.1000000000000001</v>
      </c>
      <c r="H323">
        <v>47.8</v>
      </c>
      <c r="I323">
        <v>27.5</v>
      </c>
      <c r="J323" t="s">
        <v>531</v>
      </c>
      <c r="K323">
        <v>220</v>
      </c>
      <c r="L323">
        <v>16</v>
      </c>
      <c r="M323">
        <v>215</v>
      </c>
      <c r="N323">
        <f t="shared" si="100"/>
        <v>2.4500000000000002</v>
      </c>
      <c r="O323">
        <f t="shared" si="101"/>
        <v>4.4000000000000004</v>
      </c>
    </row>
    <row r="324" spans="1:15" x14ac:dyDescent="0.25">
      <c r="A324" t="s">
        <v>671</v>
      </c>
      <c r="B324">
        <v>0</v>
      </c>
      <c r="C324" t="s">
        <v>278</v>
      </c>
      <c r="D324">
        <v>0</v>
      </c>
      <c r="E324">
        <v>3470.9101449275363</v>
      </c>
      <c r="G324">
        <v>1.5</v>
      </c>
      <c r="J324" t="s">
        <v>531</v>
      </c>
      <c r="K324">
        <v>220</v>
      </c>
      <c r="L324">
        <v>21</v>
      </c>
      <c r="M324">
        <v>215</v>
      </c>
      <c r="N324">
        <f t="shared" si="100"/>
        <v>3.85</v>
      </c>
      <c r="O324">
        <f t="shared" si="101"/>
        <v>5.9</v>
      </c>
    </row>
    <row r="325" spans="1:15" x14ac:dyDescent="0.25">
      <c r="A325" t="s">
        <v>672</v>
      </c>
      <c r="B325">
        <v>1</v>
      </c>
      <c r="C325" t="s">
        <v>370</v>
      </c>
      <c r="D325">
        <v>1051.0569439418873</v>
      </c>
      <c r="E325">
        <v>8102.8384881891643</v>
      </c>
      <c r="F325">
        <v>0.85</v>
      </c>
      <c r="G325">
        <v>1.05</v>
      </c>
      <c r="H325">
        <v>26</v>
      </c>
      <c r="I325">
        <v>15.5</v>
      </c>
      <c r="J325" t="s">
        <v>531</v>
      </c>
      <c r="K325">
        <v>220</v>
      </c>
      <c r="L325">
        <v>21</v>
      </c>
      <c r="M325">
        <v>215</v>
      </c>
      <c r="N325">
        <f t="shared" si="100"/>
        <v>3.85</v>
      </c>
      <c r="O325">
        <f t="shared" si="101"/>
        <v>5.9</v>
      </c>
    </row>
    <row r="326" spans="1:15" x14ac:dyDescent="0.25">
      <c r="A326" t="s">
        <v>673</v>
      </c>
      <c r="B326">
        <v>2</v>
      </c>
      <c r="C326" t="s">
        <v>372</v>
      </c>
      <c r="D326">
        <v>1094.8433905300585</v>
      </c>
      <c r="E326">
        <v>8440.3982243391856</v>
      </c>
      <c r="F326">
        <v>0.85</v>
      </c>
      <c r="G326">
        <v>1.05</v>
      </c>
      <c r="H326">
        <v>30</v>
      </c>
      <c r="I326">
        <v>16.8</v>
      </c>
      <c r="J326" t="s">
        <v>531</v>
      </c>
      <c r="K326">
        <v>220</v>
      </c>
      <c r="L326">
        <v>21</v>
      </c>
      <c r="M326">
        <v>215</v>
      </c>
      <c r="N326">
        <f t="shared" si="100"/>
        <v>3.85</v>
      </c>
      <c r="O326">
        <f t="shared" si="101"/>
        <v>5.9</v>
      </c>
    </row>
    <row r="327" spans="1:15" x14ac:dyDescent="0.25">
      <c r="A327" t="s">
        <v>674</v>
      </c>
      <c r="B327">
        <v>3</v>
      </c>
      <c r="C327" t="s">
        <v>281</v>
      </c>
      <c r="D327">
        <v>1597.82</v>
      </c>
      <c r="E327">
        <v>12317.96</v>
      </c>
      <c r="F327">
        <v>0.85</v>
      </c>
      <c r="G327">
        <v>1.05</v>
      </c>
      <c r="H327">
        <v>47.8</v>
      </c>
      <c r="I327">
        <v>27.5</v>
      </c>
      <c r="J327" t="s">
        <v>531</v>
      </c>
      <c r="K327">
        <v>220</v>
      </c>
      <c r="L327">
        <v>21</v>
      </c>
      <c r="M327">
        <v>215</v>
      </c>
      <c r="N327">
        <f t="shared" si="100"/>
        <v>3.85</v>
      </c>
      <c r="O327">
        <f t="shared" si="101"/>
        <v>5.9</v>
      </c>
    </row>
    <row r="328" spans="1:15" x14ac:dyDescent="0.25">
      <c r="A328" t="s">
        <v>675</v>
      </c>
      <c r="B328">
        <v>0</v>
      </c>
      <c r="C328" t="s">
        <v>278</v>
      </c>
      <c r="D328">
        <v>0</v>
      </c>
      <c r="E328">
        <v>1951.6000000000001</v>
      </c>
      <c r="G328">
        <v>1.5</v>
      </c>
      <c r="J328" t="s">
        <v>531</v>
      </c>
      <c r="K328">
        <v>240</v>
      </c>
      <c r="L328">
        <v>11</v>
      </c>
      <c r="M328">
        <v>235</v>
      </c>
      <c r="N328">
        <f t="shared" si="100"/>
        <v>2.79</v>
      </c>
      <c r="O328">
        <f t="shared" si="101"/>
        <v>3.2</v>
      </c>
    </row>
    <row r="329" spans="1:15" x14ac:dyDescent="0.25">
      <c r="A329" t="s">
        <v>676</v>
      </c>
      <c r="B329">
        <v>1</v>
      </c>
      <c r="C329" t="s">
        <v>370</v>
      </c>
      <c r="D329">
        <v>877</v>
      </c>
      <c r="E329">
        <v>5237.9452617275747</v>
      </c>
      <c r="F329">
        <v>0.95</v>
      </c>
      <c r="G329">
        <v>1.1000000000000001</v>
      </c>
      <c r="H329">
        <v>26</v>
      </c>
      <c r="I329">
        <v>14.8</v>
      </c>
      <c r="J329" t="s">
        <v>531</v>
      </c>
      <c r="K329">
        <v>240</v>
      </c>
      <c r="L329">
        <v>11</v>
      </c>
      <c r="M329">
        <v>235</v>
      </c>
      <c r="N329">
        <f t="shared" si="100"/>
        <v>2.79</v>
      </c>
      <c r="O329">
        <f t="shared" si="101"/>
        <v>3.2</v>
      </c>
    </row>
    <row r="330" spans="1:15" x14ac:dyDescent="0.25">
      <c r="A330" t="s">
        <v>677</v>
      </c>
      <c r="B330">
        <v>2</v>
      </c>
      <c r="C330" t="s">
        <v>372</v>
      </c>
      <c r="D330">
        <v>961</v>
      </c>
      <c r="E330">
        <v>5738.028861571599</v>
      </c>
      <c r="F330">
        <v>0.95</v>
      </c>
      <c r="G330">
        <v>1.1000000000000001</v>
      </c>
      <c r="H330">
        <v>30</v>
      </c>
      <c r="I330">
        <v>16.600000000000001</v>
      </c>
      <c r="J330" t="s">
        <v>531</v>
      </c>
      <c r="K330">
        <v>240</v>
      </c>
      <c r="L330">
        <v>11</v>
      </c>
      <c r="M330">
        <v>235</v>
      </c>
      <c r="N330">
        <f t="shared" si="100"/>
        <v>2.79</v>
      </c>
      <c r="O330">
        <f t="shared" si="101"/>
        <v>3.2</v>
      </c>
    </row>
    <row r="331" spans="1:15" x14ac:dyDescent="0.25">
      <c r="A331" t="s">
        <v>678</v>
      </c>
      <c r="B331">
        <v>3</v>
      </c>
      <c r="C331" t="s">
        <v>281</v>
      </c>
      <c r="D331">
        <v>1281</v>
      </c>
      <c r="E331">
        <v>7647.9</v>
      </c>
      <c r="F331">
        <v>0.95</v>
      </c>
      <c r="G331">
        <v>1.1000000000000001</v>
      </c>
      <c r="H331">
        <v>47.2</v>
      </c>
      <c r="I331">
        <v>28</v>
      </c>
      <c r="J331" t="s">
        <v>531</v>
      </c>
      <c r="K331">
        <v>240</v>
      </c>
      <c r="L331">
        <v>11</v>
      </c>
      <c r="M331">
        <v>235</v>
      </c>
      <c r="N331">
        <f t="shared" si="100"/>
        <v>2.79</v>
      </c>
      <c r="O331">
        <f t="shared" si="101"/>
        <v>3.2</v>
      </c>
    </row>
    <row r="332" spans="1:15" x14ac:dyDescent="0.25">
      <c r="A332" t="s">
        <v>679</v>
      </c>
      <c r="B332">
        <v>0</v>
      </c>
      <c r="C332" t="s">
        <v>278</v>
      </c>
      <c r="D332">
        <v>0</v>
      </c>
      <c r="E332">
        <v>2599.6400000000003</v>
      </c>
      <c r="G332">
        <v>1.5</v>
      </c>
      <c r="J332" t="s">
        <v>531</v>
      </c>
      <c r="K332">
        <v>240</v>
      </c>
      <c r="L332">
        <v>16</v>
      </c>
      <c r="M332">
        <v>235</v>
      </c>
      <c r="N332">
        <f t="shared" si="100"/>
        <v>2.42</v>
      </c>
      <c r="O332">
        <f t="shared" si="101"/>
        <v>4.8</v>
      </c>
    </row>
    <row r="333" spans="1:15" x14ac:dyDescent="0.25">
      <c r="A333" t="s">
        <v>680</v>
      </c>
      <c r="B333">
        <v>1</v>
      </c>
      <c r="C333" t="s">
        <v>370</v>
      </c>
      <c r="D333">
        <v>1059</v>
      </c>
      <c r="E333">
        <v>6916.3686790875245</v>
      </c>
      <c r="F333">
        <v>0.95</v>
      </c>
      <c r="G333">
        <v>1.1000000000000001</v>
      </c>
      <c r="H333">
        <v>26</v>
      </c>
      <c r="I333">
        <v>16.399999999999999</v>
      </c>
      <c r="J333" t="s">
        <v>531</v>
      </c>
      <c r="K333">
        <v>240</v>
      </c>
      <c r="L333">
        <v>16</v>
      </c>
      <c r="M333">
        <v>235</v>
      </c>
      <c r="N333">
        <f t="shared" si="100"/>
        <v>2.42</v>
      </c>
      <c r="O333">
        <f t="shared" si="101"/>
        <v>4.8</v>
      </c>
    </row>
    <row r="334" spans="1:15" x14ac:dyDescent="0.25">
      <c r="A334" t="s">
        <v>681</v>
      </c>
      <c r="B334">
        <v>2</v>
      </c>
      <c r="C334" t="s">
        <v>372</v>
      </c>
      <c r="D334">
        <v>1098</v>
      </c>
      <c r="E334">
        <v>7167.9744986485921</v>
      </c>
      <c r="F334">
        <v>0.95</v>
      </c>
      <c r="G334">
        <v>1.1000000000000001</v>
      </c>
      <c r="H334">
        <v>30</v>
      </c>
      <c r="I334">
        <v>17.7</v>
      </c>
      <c r="J334" t="s">
        <v>531</v>
      </c>
      <c r="K334">
        <v>240</v>
      </c>
      <c r="L334">
        <v>16</v>
      </c>
      <c r="M334">
        <v>235</v>
      </c>
      <c r="N334">
        <f t="shared" si="100"/>
        <v>2.42</v>
      </c>
      <c r="O334">
        <f t="shared" si="101"/>
        <v>4.8</v>
      </c>
    </row>
    <row r="335" spans="1:15" x14ac:dyDescent="0.25">
      <c r="A335" t="s">
        <v>682</v>
      </c>
      <c r="B335">
        <v>3</v>
      </c>
      <c r="C335" t="s">
        <v>281</v>
      </c>
      <c r="D335">
        <v>1610</v>
      </c>
      <c r="E335">
        <v>10511.7</v>
      </c>
      <c r="F335">
        <v>0.95</v>
      </c>
      <c r="G335">
        <v>1.1000000000000001</v>
      </c>
      <c r="H335">
        <v>48.1</v>
      </c>
      <c r="I335">
        <v>29.7</v>
      </c>
      <c r="J335" t="s">
        <v>531</v>
      </c>
      <c r="K335">
        <v>240</v>
      </c>
      <c r="L335">
        <v>16</v>
      </c>
      <c r="M335">
        <v>235</v>
      </c>
      <c r="N335">
        <f t="shared" si="100"/>
        <v>2.42</v>
      </c>
      <c r="O335">
        <f t="shared" si="101"/>
        <v>4.8</v>
      </c>
    </row>
    <row r="336" spans="1:15" x14ac:dyDescent="0.25">
      <c r="A336" t="s">
        <v>683</v>
      </c>
      <c r="B336">
        <v>0</v>
      </c>
      <c r="C336" t="s">
        <v>278</v>
      </c>
      <c r="D336">
        <v>0</v>
      </c>
      <c r="E336">
        <v>4059.2000000000003</v>
      </c>
      <c r="G336">
        <v>1.5</v>
      </c>
      <c r="J336" t="s">
        <v>531</v>
      </c>
      <c r="K336">
        <v>240</v>
      </c>
      <c r="L336">
        <v>21</v>
      </c>
      <c r="M336">
        <v>235</v>
      </c>
      <c r="N336">
        <f t="shared" si="100"/>
        <v>3.79</v>
      </c>
      <c r="O336">
        <f t="shared" si="101"/>
        <v>6.4</v>
      </c>
    </row>
    <row r="337" spans="1:15" x14ac:dyDescent="0.25">
      <c r="A337" t="s">
        <v>684</v>
      </c>
      <c r="B337">
        <v>1</v>
      </c>
      <c r="C337" t="s">
        <v>370</v>
      </c>
      <c r="D337">
        <v>1155.4060454399644</v>
      </c>
      <c r="E337">
        <v>8907.2895892451361</v>
      </c>
      <c r="F337">
        <v>0.85</v>
      </c>
      <c r="G337">
        <v>1.05</v>
      </c>
      <c r="H337">
        <v>26</v>
      </c>
      <c r="I337">
        <v>16.399999999999999</v>
      </c>
      <c r="J337" t="s">
        <v>531</v>
      </c>
      <c r="K337">
        <v>240</v>
      </c>
      <c r="L337">
        <v>21</v>
      </c>
      <c r="M337">
        <v>235</v>
      </c>
      <c r="N337">
        <f t="shared" si="100"/>
        <v>3.79</v>
      </c>
      <c r="O337">
        <f t="shared" si="101"/>
        <v>6.4</v>
      </c>
    </row>
    <row r="338" spans="1:15" x14ac:dyDescent="0.25">
      <c r="A338" t="s">
        <v>685</v>
      </c>
      <c r="B338">
        <v>2</v>
      </c>
      <c r="C338" t="s">
        <v>372</v>
      </c>
      <c r="D338">
        <v>1197.4377673560793</v>
      </c>
      <c r="E338">
        <v>9231.3217513746804</v>
      </c>
      <c r="F338">
        <v>0.85</v>
      </c>
      <c r="G338">
        <v>1.05</v>
      </c>
      <c r="H338">
        <v>30</v>
      </c>
      <c r="I338">
        <v>17.7</v>
      </c>
      <c r="J338" t="s">
        <v>531</v>
      </c>
      <c r="K338">
        <v>240</v>
      </c>
      <c r="L338">
        <v>21</v>
      </c>
      <c r="M338">
        <v>235</v>
      </c>
      <c r="N338">
        <f t="shared" si="100"/>
        <v>3.79</v>
      </c>
      <c r="O338">
        <f t="shared" si="101"/>
        <v>6.4</v>
      </c>
    </row>
    <row r="339" spans="1:15" x14ac:dyDescent="0.25">
      <c r="A339" t="s">
        <v>686</v>
      </c>
      <c r="B339">
        <v>3</v>
      </c>
      <c r="C339" t="s">
        <v>281</v>
      </c>
      <c r="D339">
        <v>1756.02</v>
      </c>
      <c r="E339">
        <v>13537.56</v>
      </c>
      <c r="F339">
        <v>0.85</v>
      </c>
      <c r="G339">
        <v>1.05</v>
      </c>
      <c r="H339">
        <v>48.1</v>
      </c>
      <c r="I339">
        <v>29.7</v>
      </c>
      <c r="J339" t="s">
        <v>531</v>
      </c>
      <c r="K339">
        <v>240</v>
      </c>
      <c r="L339">
        <v>21</v>
      </c>
      <c r="M339">
        <v>235</v>
      </c>
      <c r="N339">
        <f t="shared" si="100"/>
        <v>3.79</v>
      </c>
      <c r="O339">
        <f t="shared" si="101"/>
        <v>6.4</v>
      </c>
    </row>
    <row r="340" spans="1:15" x14ac:dyDescent="0.25">
      <c r="A340" t="s">
        <v>687</v>
      </c>
      <c r="B340">
        <v>0</v>
      </c>
      <c r="C340" t="s">
        <v>278</v>
      </c>
      <c r="D340">
        <v>0</v>
      </c>
      <c r="E340">
        <v>488.24</v>
      </c>
      <c r="G340">
        <v>1.5</v>
      </c>
      <c r="J340" t="s">
        <v>688</v>
      </c>
      <c r="K340">
        <v>60</v>
      </c>
      <c r="L340">
        <v>11</v>
      </c>
      <c r="M340" t="s">
        <v>368</v>
      </c>
      <c r="N340">
        <f t="shared" si="100"/>
        <v>3.69</v>
      </c>
      <c r="O340">
        <f t="shared" si="101"/>
        <v>0.8</v>
      </c>
    </row>
    <row r="341" spans="1:15" x14ac:dyDescent="0.25">
      <c r="A341" t="s">
        <v>689</v>
      </c>
      <c r="B341">
        <v>1</v>
      </c>
      <c r="C341" t="s">
        <v>370</v>
      </c>
      <c r="D341">
        <v>191</v>
      </c>
      <c r="E341">
        <v>1142.0361657917249</v>
      </c>
      <c r="F341">
        <v>0.95</v>
      </c>
      <c r="G341">
        <v>1.1000000000000001</v>
      </c>
      <c r="H341">
        <v>26</v>
      </c>
      <c r="I341">
        <v>4.8</v>
      </c>
      <c r="J341" t="s">
        <v>688</v>
      </c>
      <c r="K341">
        <v>60</v>
      </c>
      <c r="L341">
        <v>11</v>
      </c>
      <c r="M341" t="s">
        <v>368</v>
      </c>
      <c r="N341">
        <f t="shared" si="100"/>
        <v>3.69</v>
      </c>
      <c r="O341">
        <f t="shared" si="101"/>
        <v>0.8</v>
      </c>
    </row>
    <row r="342" spans="1:15" x14ac:dyDescent="0.25">
      <c r="A342" t="s">
        <v>690</v>
      </c>
      <c r="B342">
        <v>2</v>
      </c>
      <c r="C342" t="s">
        <v>372</v>
      </c>
      <c r="D342">
        <v>205</v>
      </c>
      <c r="E342">
        <v>1222.9946868592929</v>
      </c>
      <c r="F342">
        <v>0.95</v>
      </c>
      <c r="G342">
        <v>1.1000000000000001</v>
      </c>
      <c r="H342">
        <v>30</v>
      </c>
      <c r="I342">
        <v>5.4</v>
      </c>
      <c r="J342" t="s">
        <v>688</v>
      </c>
      <c r="K342">
        <v>60</v>
      </c>
      <c r="L342">
        <v>11</v>
      </c>
      <c r="M342" t="s">
        <v>368</v>
      </c>
      <c r="N342">
        <f t="shared" si="100"/>
        <v>3.69</v>
      </c>
      <c r="O342">
        <f t="shared" si="101"/>
        <v>0.8</v>
      </c>
    </row>
    <row r="343" spans="1:15" x14ac:dyDescent="0.25">
      <c r="A343" t="s">
        <v>691</v>
      </c>
      <c r="B343">
        <v>3</v>
      </c>
      <c r="C343" t="s">
        <v>281</v>
      </c>
      <c r="D343">
        <v>242</v>
      </c>
      <c r="E343">
        <v>1446.9</v>
      </c>
      <c r="F343">
        <v>0.95</v>
      </c>
      <c r="G343">
        <v>1.1000000000000001</v>
      </c>
      <c r="H343">
        <v>40</v>
      </c>
      <c r="I343">
        <v>6.8</v>
      </c>
      <c r="J343" t="s">
        <v>688</v>
      </c>
      <c r="K343">
        <v>60</v>
      </c>
      <c r="L343">
        <v>11</v>
      </c>
      <c r="M343" t="s">
        <v>368</v>
      </c>
      <c r="N343">
        <f t="shared" si="100"/>
        <v>3.69</v>
      </c>
      <c r="O343">
        <f t="shared" si="101"/>
        <v>0.8</v>
      </c>
    </row>
    <row r="344" spans="1:15" x14ac:dyDescent="0.25">
      <c r="A344" t="s">
        <v>692</v>
      </c>
      <c r="B344">
        <v>0</v>
      </c>
      <c r="C344" t="s">
        <v>278</v>
      </c>
      <c r="D344">
        <v>0</v>
      </c>
      <c r="E344">
        <v>650.08000000000004</v>
      </c>
      <c r="G344">
        <v>1.5</v>
      </c>
      <c r="J344" t="s">
        <v>688</v>
      </c>
      <c r="K344">
        <v>60</v>
      </c>
      <c r="L344">
        <v>16</v>
      </c>
      <c r="M344" t="s">
        <v>368</v>
      </c>
      <c r="N344">
        <f t="shared" si="100"/>
        <v>2.73</v>
      </c>
      <c r="O344">
        <f t="shared" si="101"/>
        <v>1.2</v>
      </c>
    </row>
    <row r="345" spans="1:15" x14ac:dyDescent="0.25">
      <c r="A345" t="s">
        <v>693</v>
      </c>
      <c r="B345">
        <v>1</v>
      </c>
      <c r="C345" t="s">
        <v>370</v>
      </c>
      <c r="D345">
        <v>214</v>
      </c>
      <c r="E345">
        <v>1399.7241764138612</v>
      </c>
      <c r="F345">
        <v>0.95</v>
      </c>
      <c r="G345">
        <v>1.1000000000000001</v>
      </c>
      <c r="H345">
        <v>26</v>
      </c>
      <c r="I345">
        <v>4.8</v>
      </c>
      <c r="J345" t="s">
        <v>688</v>
      </c>
      <c r="K345">
        <v>60</v>
      </c>
      <c r="L345">
        <v>16</v>
      </c>
      <c r="M345" t="s">
        <v>368</v>
      </c>
      <c r="N345">
        <f t="shared" si="100"/>
        <v>2.73</v>
      </c>
      <c r="O345">
        <f t="shared" si="101"/>
        <v>1.2</v>
      </c>
    </row>
    <row r="346" spans="1:15" x14ac:dyDescent="0.25">
      <c r="A346" t="s">
        <v>694</v>
      </c>
      <c r="B346">
        <v>2</v>
      </c>
      <c r="C346" t="s">
        <v>372</v>
      </c>
      <c r="D346">
        <v>230</v>
      </c>
      <c r="E346">
        <v>1502.5729206967153</v>
      </c>
      <c r="F346">
        <v>0.95</v>
      </c>
      <c r="G346">
        <v>1.1000000000000001</v>
      </c>
      <c r="H346">
        <v>30</v>
      </c>
      <c r="I346">
        <v>5.5</v>
      </c>
      <c r="J346" t="s">
        <v>688</v>
      </c>
      <c r="K346">
        <v>60</v>
      </c>
      <c r="L346">
        <v>16</v>
      </c>
      <c r="M346" t="s">
        <v>368</v>
      </c>
      <c r="N346">
        <f t="shared" si="100"/>
        <v>2.73</v>
      </c>
      <c r="O346">
        <f t="shared" si="101"/>
        <v>1.2</v>
      </c>
    </row>
    <row r="347" spans="1:15" x14ac:dyDescent="0.25">
      <c r="A347" t="s">
        <v>695</v>
      </c>
      <c r="B347">
        <v>3</v>
      </c>
      <c r="C347" t="s">
        <v>281</v>
      </c>
      <c r="D347">
        <v>305</v>
      </c>
      <c r="E347">
        <v>1988.7</v>
      </c>
      <c r="F347">
        <v>0.95</v>
      </c>
      <c r="G347">
        <v>1.1000000000000001</v>
      </c>
      <c r="H347">
        <v>41.1</v>
      </c>
      <c r="I347">
        <v>7.2</v>
      </c>
      <c r="J347" t="s">
        <v>688</v>
      </c>
      <c r="K347">
        <v>60</v>
      </c>
      <c r="L347">
        <v>16</v>
      </c>
      <c r="M347" t="s">
        <v>368</v>
      </c>
      <c r="N347">
        <f t="shared" si="100"/>
        <v>2.73</v>
      </c>
      <c r="O347">
        <f t="shared" si="101"/>
        <v>1.2</v>
      </c>
    </row>
    <row r="348" spans="1:15" x14ac:dyDescent="0.25">
      <c r="A348" t="s">
        <v>696</v>
      </c>
      <c r="B348">
        <v>0</v>
      </c>
      <c r="C348" t="s">
        <v>278</v>
      </c>
      <c r="D348">
        <v>0</v>
      </c>
      <c r="E348">
        <v>1014.4000000000001</v>
      </c>
      <c r="G348">
        <v>1.5</v>
      </c>
      <c r="J348" t="s">
        <v>688</v>
      </c>
      <c r="K348">
        <v>60</v>
      </c>
      <c r="L348">
        <v>21</v>
      </c>
      <c r="M348" t="s">
        <v>368</v>
      </c>
      <c r="N348">
        <f t="shared" si="100"/>
        <v>4.28</v>
      </c>
      <c r="O348">
        <f t="shared" si="101"/>
        <v>1.6</v>
      </c>
    </row>
    <row r="349" spans="1:15" x14ac:dyDescent="0.25">
      <c r="A349" t="s">
        <v>697</v>
      </c>
      <c r="B349">
        <v>1</v>
      </c>
      <c r="C349" t="s">
        <v>370</v>
      </c>
      <c r="D349">
        <v>233.82931859416351</v>
      </c>
      <c r="E349">
        <v>1802.6437228662567</v>
      </c>
      <c r="F349">
        <v>0.85</v>
      </c>
      <c r="G349">
        <v>1.05</v>
      </c>
      <c r="H349">
        <v>26</v>
      </c>
      <c r="I349">
        <v>4.8</v>
      </c>
      <c r="J349" t="s">
        <v>688</v>
      </c>
      <c r="K349">
        <v>60</v>
      </c>
      <c r="L349">
        <v>21</v>
      </c>
      <c r="M349" t="s">
        <v>368</v>
      </c>
      <c r="N349">
        <f t="shared" ref="N349:N412" si="102">ROUND(IF($L349=11,$R$30*$K349+$S$30,IF($L349=16,$R$31*$K349+$S$31,IF($L349=21,$R$32*$K349+$S$32,""))),2)</f>
        <v>4.28</v>
      </c>
      <c r="O349">
        <f t="shared" ref="O349:O412" si="103">ROUND(IF($L349=11,$K349*$X$30,IF($L349=16,$K349*$X$32,IF($L349=21,$K349*$X$34,""))),1)</f>
        <v>1.6</v>
      </c>
    </row>
    <row r="350" spans="1:15" x14ac:dyDescent="0.25">
      <c r="A350" t="s">
        <v>698</v>
      </c>
      <c r="B350">
        <v>2</v>
      </c>
      <c r="C350" t="s">
        <v>372</v>
      </c>
      <c r="D350">
        <v>251.01059773412922</v>
      </c>
      <c r="E350">
        <v>1935.0981352499616</v>
      </c>
      <c r="F350">
        <v>0.85</v>
      </c>
      <c r="G350">
        <v>1.05</v>
      </c>
      <c r="H350">
        <v>30</v>
      </c>
      <c r="I350">
        <v>5.5</v>
      </c>
      <c r="J350" t="s">
        <v>688</v>
      </c>
      <c r="K350">
        <v>60</v>
      </c>
      <c r="L350">
        <v>21</v>
      </c>
      <c r="M350" t="s">
        <v>368</v>
      </c>
      <c r="N350">
        <f t="shared" si="102"/>
        <v>4.28</v>
      </c>
      <c r="O350">
        <f t="shared" si="103"/>
        <v>1.6</v>
      </c>
    </row>
    <row r="351" spans="1:15" x14ac:dyDescent="0.25">
      <c r="A351" t="s">
        <v>699</v>
      </c>
      <c r="B351">
        <v>3</v>
      </c>
      <c r="C351" t="s">
        <v>281</v>
      </c>
      <c r="D351">
        <v>332.22</v>
      </c>
      <c r="E351">
        <v>2561.16</v>
      </c>
      <c r="F351">
        <v>0.85</v>
      </c>
      <c r="G351">
        <v>1.05</v>
      </c>
      <c r="H351">
        <v>41.1</v>
      </c>
      <c r="I351">
        <v>7.2</v>
      </c>
      <c r="J351" t="s">
        <v>688</v>
      </c>
      <c r="K351">
        <v>60</v>
      </c>
      <c r="L351">
        <v>21</v>
      </c>
      <c r="M351" t="s">
        <v>368</v>
      </c>
      <c r="N351">
        <f t="shared" si="102"/>
        <v>4.28</v>
      </c>
      <c r="O351">
        <f t="shared" si="103"/>
        <v>1.6</v>
      </c>
    </row>
    <row r="352" spans="1:15" x14ac:dyDescent="0.25">
      <c r="A352" t="s">
        <v>700</v>
      </c>
      <c r="B352">
        <v>0</v>
      </c>
      <c r="C352" t="s">
        <v>278</v>
      </c>
      <c r="D352">
        <v>0</v>
      </c>
      <c r="E352">
        <v>569.16000000000008</v>
      </c>
      <c r="G352">
        <v>1.5</v>
      </c>
      <c r="J352" t="s">
        <v>688</v>
      </c>
      <c r="K352">
        <v>70</v>
      </c>
      <c r="L352">
        <v>11</v>
      </c>
      <c r="M352" t="s">
        <v>383</v>
      </c>
      <c r="N352">
        <f t="shared" si="102"/>
        <v>3.64</v>
      </c>
      <c r="O352">
        <f t="shared" si="103"/>
        <v>0.9</v>
      </c>
    </row>
    <row r="353" spans="1:15" x14ac:dyDescent="0.25">
      <c r="A353" t="s">
        <v>701</v>
      </c>
      <c r="B353">
        <v>1</v>
      </c>
      <c r="C353" t="s">
        <v>370</v>
      </c>
      <c r="D353">
        <v>234.01347195356249</v>
      </c>
      <c r="E353">
        <v>1397.1861540381678</v>
      </c>
      <c r="F353">
        <v>0.95</v>
      </c>
      <c r="G353">
        <v>1.1000000000000001</v>
      </c>
      <c r="H353">
        <v>26</v>
      </c>
      <c r="I353">
        <v>5.5</v>
      </c>
      <c r="J353" t="s">
        <v>688</v>
      </c>
      <c r="K353">
        <v>70</v>
      </c>
      <c r="L353">
        <v>11</v>
      </c>
      <c r="M353" t="s">
        <v>383</v>
      </c>
      <c r="N353">
        <f t="shared" si="102"/>
        <v>3.64</v>
      </c>
      <c r="O353">
        <f t="shared" si="103"/>
        <v>0.9</v>
      </c>
    </row>
    <row r="354" spans="1:15" x14ac:dyDescent="0.25">
      <c r="A354" t="s">
        <v>702</v>
      </c>
      <c r="B354">
        <v>2</v>
      </c>
      <c r="C354" t="s">
        <v>372</v>
      </c>
      <c r="D354">
        <v>250.95431311209123</v>
      </c>
      <c r="E354">
        <v>1498.3320774196782</v>
      </c>
      <c r="F354">
        <v>0.95</v>
      </c>
      <c r="G354">
        <v>1.1000000000000001</v>
      </c>
      <c r="H354">
        <v>30</v>
      </c>
      <c r="I354">
        <v>5.9</v>
      </c>
      <c r="J354" t="s">
        <v>688</v>
      </c>
      <c r="K354">
        <v>70</v>
      </c>
      <c r="L354">
        <v>11</v>
      </c>
      <c r="M354" t="s">
        <v>383</v>
      </c>
      <c r="N354">
        <f t="shared" si="102"/>
        <v>3.64</v>
      </c>
      <c r="O354">
        <f t="shared" si="103"/>
        <v>0.9</v>
      </c>
    </row>
    <row r="355" spans="1:15" x14ac:dyDescent="0.25">
      <c r="A355" t="s">
        <v>703</v>
      </c>
      <c r="B355">
        <v>3</v>
      </c>
      <c r="C355" t="s">
        <v>281</v>
      </c>
      <c r="D355">
        <v>300.04000000000002</v>
      </c>
      <c r="E355">
        <v>1791.4</v>
      </c>
      <c r="F355">
        <v>0.95</v>
      </c>
      <c r="G355">
        <v>1.1000000000000001</v>
      </c>
      <c r="H355">
        <v>41</v>
      </c>
      <c r="I355">
        <v>7.9</v>
      </c>
      <c r="J355" t="s">
        <v>688</v>
      </c>
      <c r="K355">
        <v>70</v>
      </c>
      <c r="L355">
        <v>11</v>
      </c>
      <c r="M355" t="s">
        <v>383</v>
      </c>
      <c r="N355">
        <f t="shared" si="102"/>
        <v>3.64</v>
      </c>
      <c r="O355">
        <f t="shared" si="103"/>
        <v>0.9</v>
      </c>
    </row>
    <row r="356" spans="1:15" x14ac:dyDescent="0.25">
      <c r="A356" t="s">
        <v>704</v>
      </c>
      <c r="B356">
        <v>0</v>
      </c>
      <c r="C356" t="s">
        <v>278</v>
      </c>
      <c r="D356">
        <v>0</v>
      </c>
      <c r="E356">
        <v>758.2</v>
      </c>
      <c r="G356">
        <v>1.5</v>
      </c>
      <c r="J356" t="s">
        <v>688</v>
      </c>
      <c r="K356">
        <v>70</v>
      </c>
      <c r="L356">
        <v>16</v>
      </c>
      <c r="M356" t="s">
        <v>383</v>
      </c>
      <c r="N356">
        <f t="shared" si="102"/>
        <v>2.71</v>
      </c>
      <c r="O356">
        <f t="shared" si="103"/>
        <v>1.4</v>
      </c>
    </row>
    <row r="357" spans="1:15" x14ac:dyDescent="0.25">
      <c r="A357" t="s">
        <v>705</v>
      </c>
      <c r="B357">
        <v>1</v>
      </c>
      <c r="C357" t="s">
        <v>370</v>
      </c>
      <c r="D357">
        <v>219.59769851718443</v>
      </c>
      <c r="E357">
        <v>1627.62717250317</v>
      </c>
      <c r="F357">
        <v>0.95</v>
      </c>
      <c r="G357">
        <v>1.1000000000000001</v>
      </c>
      <c r="H357">
        <v>26</v>
      </c>
      <c r="I357">
        <v>5.0999999999999996</v>
      </c>
      <c r="J357" t="s">
        <v>688</v>
      </c>
      <c r="K357">
        <v>70</v>
      </c>
      <c r="L357">
        <v>16</v>
      </c>
      <c r="M357" t="s">
        <v>383</v>
      </c>
      <c r="N357">
        <f t="shared" si="102"/>
        <v>2.71</v>
      </c>
      <c r="O357">
        <f t="shared" si="103"/>
        <v>1.4</v>
      </c>
    </row>
    <row r="358" spans="1:15" x14ac:dyDescent="0.25">
      <c r="A358" t="s">
        <v>706</v>
      </c>
      <c r="B358">
        <v>2</v>
      </c>
      <c r="C358" t="s">
        <v>372</v>
      </c>
      <c r="D358">
        <v>235.73326859625641</v>
      </c>
      <c r="E358">
        <v>1747.2217424001376</v>
      </c>
      <c r="F358">
        <v>0.95</v>
      </c>
      <c r="G358">
        <v>1.1000000000000001</v>
      </c>
      <c r="H358">
        <v>30</v>
      </c>
      <c r="I358">
        <v>5.6</v>
      </c>
      <c r="J358" t="s">
        <v>688</v>
      </c>
      <c r="K358">
        <v>70</v>
      </c>
      <c r="L358">
        <v>16</v>
      </c>
      <c r="M358" t="s">
        <v>383</v>
      </c>
      <c r="N358">
        <f t="shared" si="102"/>
        <v>2.71</v>
      </c>
      <c r="O358">
        <f t="shared" si="103"/>
        <v>1.4</v>
      </c>
    </row>
    <row r="359" spans="1:15" x14ac:dyDescent="0.25">
      <c r="A359" t="s">
        <v>707</v>
      </c>
      <c r="B359">
        <v>3</v>
      </c>
      <c r="C359" t="s">
        <v>281</v>
      </c>
      <c r="D359">
        <v>312</v>
      </c>
      <c r="E359">
        <v>2312.5</v>
      </c>
      <c r="F359">
        <v>0.95</v>
      </c>
      <c r="G359">
        <v>1.1000000000000001</v>
      </c>
      <c r="H359">
        <v>41.1</v>
      </c>
      <c r="I359">
        <v>7.2</v>
      </c>
      <c r="J359" t="s">
        <v>688</v>
      </c>
      <c r="K359">
        <v>70</v>
      </c>
      <c r="L359">
        <v>16</v>
      </c>
      <c r="M359" t="s">
        <v>383</v>
      </c>
      <c r="N359">
        <f t="shared" si="102"/>
        <v>2.71</v>
      </c>
      <c r="O359">
        <f t="shared" si="103"/>
        <v>1.4</v>
      </c>
    </row>
    <row r="360" spans="1:15" x14ac:dyDescent="0.25">
      <c r="A360" t="s">
        <v>708</v>
      </c>
      <c r="B360">
        <v>0</v>
      </c>
      <c r="C360" t="s">
        <v>278</v>
      </c>
      <c r="D360">
        <v>0</v>
      </c>
      <c r="E360">
        <v>1184</v>
      </c>
      <c r="G360">
        <v>1.5</v>
      </c>
      <c r="J360" t="s">
        <v>688</v>
      </c>
      <c r="K360">
        <v>70</v>
      </c>
      <c r="L360">
        <v>21</v>
      </c>
      <c r="M360" t="s">
        <v>383</v>
      </c>
      <c r="N360">
        <f t="shared" si="102"/>
        <v>4.25</v>
      </c>
      <c r="O360">
        <f t="shared" si="103"/>
        <v>1.9</v>
      </c>
    </row>
    <row r="361" spans="1:15" x14ac:dyDescent="0.25">
      <c r="A361" t="s">
        <v>709</v>
      </c>
      <c r="B361">
        <v>1</v>
      </c>
      <c r="C361" t="s">
        <v>370</v>
      </c>
      <c r="D361">
        <v>240.30463534531125</v>
      </c>
      <c r="E361">
        <v>1977.8291945358951</v>
      </c>
      <c r="F361">
        <v>0.85</v>
      </c>
      <c r="G361">
        <v>1.05</v>
      </c>
      <c r="H361">
        <v>26</v>
      </c>
      <c r="I361">
        <v>5.0999999999999996</v>
      </c>
      <c r="J361" t="s">
        <v>688</v>
      </c>
      <c r="K361">
        <v>70</v>
      </c>
      <c r="L361">
        <v>21</v>
      </c>
      <c r="M361" t="s">
        <v>383</v>
      </c>
      <c r="N361">
        <f t="shared" si="102"/>
        <v>4.25</v>
      </c>
      <c r="O361">
        <f t="shared" si="103"/>
        <v>1.9</v>
      </c>
    </row>
    <row r="362" spans="1:15" x14ac:dyDescent="0.25">
      <c r="A362" t="s">
        <v>710</v>
      </c>
      <c r="B362">
        <v>2</v>
      </c>
      <c r="C362" t="s">
        <v>372</v>
      </c>
      <c r="D362">
        <v>257.96170693632649</v>
      </c>
      <c r="E362">
        <v>2123.1558613833213</v>
      </c>
      <c r="F362">
        <v>0.85</v>
      </c>
      <c r="G362">
        <v>1.05</v>
      </c>
      <c r="H362">
        <v>30</v>
      </c>
      <c r="I362">
        <v>5.6</v>
      </c>
      <c r="J362" t="s">
        <v>688</v>
      </c>
      <c r="K362">
        <v>70</v>
      </c>
      <c r="L362">
        <v>21</v>
      </c>
      <c r="M362" t="s">
        <v>383</v>
      </c>
      <c r="N362">
        <f t="shared" si="102"/>
        <v>4.25</v>
      </c>
      <c r="O362">
        <f t="shared" si="103"/>
        <v>1.9</v>
      </c>
    </row>
    <row r="363" spans="1:15" x14ac:dyDescent="0.25">
      <c r="A363" t="s">
        <v>711</v>
      </c>
      <c r="B363">
        <v>3</v>
      </c>
      <c r="C363" t="s">
        <v>281</v>
      </c>
      <c r="D363">
        <v>341.42</v>
      </c>
      <c r="E363">
        <v>2810.06</v>
      </c>
      <c r="F363">
        <v>0.85</v>
      </c>
      <c r="G363">
        <v>1.05</v>
      </c>
      <c r="H363">
        <v>41.1</v>
      </c>
      <c r="I363">
        <v>7.2</v>
      </c>
      <c r="J363" t="s">
        <v>688</v>
      </c>
      <c r="K363">
        <v>70</v>
      </c>
      <c r="L363">
        <v>21</v>
      </c>
      <c r="M363" t="s">
        <v>383</v>
      </c>
      <c r="N363">
        <f t="shared" si="102"/>
        <v>4.25</v>
      </c>
      <c r="O363">
        <f t="shared" si="103"/>
        <v>1.9</v>
      </c>
    </row>
    <row r="364" spans="1:15" x14ac:dyDescent="0.25">
      <c r="A364" t="s">
        <v>712</v>
      </c>
      <c r="B364">
        <v>0</v>
      </c>
      <c r="C364" t="s">
        <v>278</v>
      </c>
      <c r="D364">
        <v>0</v>
      </c>
      <c r="E364">
        <v>650.76</v>
      </c>
      <c r="G364">
        <v>1.5</v>
      </c>
      <c r="J364" t="s">
        <v>688</v>
      </c>
      <c r="K364">
        <v>80</v>
      </c>
      <c r="L364">
        <v>11</v>
      </c>
      <c r="M364" t="s">
        <v>396</v>
      </c>
      <c r="N364">
        <f t="shared" si="102"/>
        <v>3.59</v>
      </c>
      <c r="O364">
        <f t="shared" si="103"/>
        <v>1.1000000000000001</v>
      </c>
    </row>
    <row r="365" spans="1:15" x14ac:dyDescent="0.25">
      <c r="A365" t="s">
        <v>713</v>
      </c>
      <c r="B365">
        <v>1</v>
      </c>
      <c r="C365" t="s">
        <v>370</v>
      </c>
      <c r="D365">
        <v>276</v>
      </c>
      <c r="E365">
        <v>1647.5037394527276</v>
      </c>
      <c r="F365">
        <v>0.95</v>
      </c>
      <c r="G365">
        <v>1.1000000000000001</v>
      </c>
      <c r="H365">
        <v>26</v>
      </c>
      <c r="I365">
        <v>6.3</v>
      </c>
      <c r="J365" t="s">
        <v>688</v>
      </c>
      <c r="K365">
        <v>80</v>
      </c>
      <c r="L365">
        <v>11</v>
      </c>
      <c r="M365" t="s">
        <v>396</v>
      </c>
      <c r="N365">
        <f t="shared" si="102"/>
        <v>3.59</v>
      </c>
      <c r="O365">
        <f t="shared" si="103"/>
        <v>1.1000000000000001</v>
      </c>
    </row>
    <row r="366" spans="1:15" x14ac:dyDescent="0.25">
      <c r="A366" t="s">
        <v>714</v>
      </c>
      <c r="B366">
        <v>2</v>
      </c>
      <c r="C366" t="s">
        <v>372</v>
      </c>
      <c r="D366">
        <v>296</v>
      </c>
      <c r="E366">
        <v>1769.505282019556</v>
      </c>
      <c r="F366">
        <v>0.95</v>
      </c>
      <c r="G366">
        <v>1.1000000000000001</v>
      </c>
      <c r="H366">
        <v>30</v>
      </c>
      <c r="I366">
        <v>6.8</v>
      </c>
      <c r="J366" t="s">
        <v>688</v>
      </c>
      <c r="K366">
        <v>80</v>
      </c>
      <c r="L366">
        <v>11</v>
      </c>
      <c r="M366" t="s">
        <v>396</v>
      </c>
      <c r="N366">
        <f t="shared" si="102"/>
        <v>3.59</v>
      </c>
      <c r="O366">
        <f t="shared" si="103"/>
        <v>1.1000000000000001</v>
      </c>
    </row>
    <row r="367" spans="1:15" x14ac:dyDescent="0.25">
      <c r="A367" t="s">
        <v>715</v>
      </c>
      <c r="B367">
        <v>3</v>
      </c>
      <c r="C367" t="s">
        <v>281</v>
      </c>
      <c r="D367">
        <v>358</v>
      </c>
      <c r="E367">
        <v>2135.9</v>
      </c>
      <c r="F367">
        <v>0.95</v>
      </c>
      <c r="G367">
        <v>1.1000000000000001</v>
      </c>
      <c r="H367">
        <v>41.8</v>
      </c>
      <c r="I367">
        <v>9.1</v>
      </c>
      <c r="J367" t="s">
        <v>688</v>
      </c>
      <c r="K367">
        <v>80</v>
      </c>
      <c r="L367">
        <v>11</v>
      </c>
      <c r="M367" t="s">
        <v>396</v>
      </c>
      <c r="N367">
        <f t="shared" si="102"/>
        <v>3.59</v>
      </c>
      <c r="O367">
        <f t="shared" si="103"/>
        <v>1.1000000000000001</v>
      </c>
    </row>
    <row r="368" spans="1:15" x14ac:dyDescent="0.25">
      <c r="A368" t="s">
        <v>716</v>
      </c>
      <c r="B368">
        <v>0</v>
      </c>
      <c r="C368" t="s">
        <v>278</v>
      </c>
      <c r="D368">
        <v>0</v>
      </c>
      <c r="E368">
        <v>866.32</v>
      </c>
      <c r="G368">
        <v>1.5</v>
      </c>
      <c r="J368" t="s">
        <v>688</v>
      </c>
      <c r="K368">
        <v>80</v>
      </c>
      <c r="L368">
        <v>16</v>
      </c>
      <c r="M368" t="s">
        <v>396</v>
      </c>
      <c r="N368">
        <f t="shared" si="102"/>
        <v>2.69</v>
      </c>
      <c r="O368">
        <f t="shared" si="103"/>
        <v>1.6</v>
      </c>
    </row>
    <row r="369" spans="1:15" x14ac:dyDescent="0.25">
      <c r="A369" t="s">
        <v>717</v>
      </c>
      <c r="B369">
        <v>1</v>
      </c>
      <c r="C369" t="s">
        <v>370</v>
      </c>
      <c r="D369">
        <v>312</v>
      </c>
      <c r="E369">
        <v>2040.4331716148024</v>
      </c>
      <c r="F369">
        <v>0.95</v>
      </c>
      <c r="G369">
        <v>1.1000000000000001</v>
      </c>
      <c r="H369">
        <v>26</v>
      </c>
      <c r="I369">
        <v>6</v>
      </c>
      <c r="J369" t="s">
        <v>688</v>
      </c>
      <c r="K369">
        <v>80</v>
      </c>
      <c r="L369">
        <v>16</v>
      </c>
      <c r="M369" t="s">
        <v>396</v>
      </c>
      <c r="N369">
        <f t="shared" si="102"/>
        <v>2.69</v>
      </c>
      <c r="O369">
        <f t="shared" si="103"/>
        <v>1.6</v>
      </c>
    </row>
    <row r="370" spans="1:15" x14ac:dyDescent="0.25">
      <c r="A370" t="s">
        <v>718</v>
      </c>
      <c r="B370">
        <v>2</v>
      </c>
      <c r="C370" t="s">
        <v>372</v>
      </c>
      <c r="D370">
        <v>335</v>
      </c>
      <c r="E370">
        <v>2188.0092071816284</v>
      </c>
      <c r="F370">
        <v>0.95</v>
      </c>
      <c r="G370">
        <v>1.1000000000000001</v>
      </c>
      <c r="H370">
        <v>30</v>
      </c>
      <c r="I370">
        <v>6.7</v>
      </c>
      <c r="J370" t="s">
        <v>688</v>
      </c>
      <c r="K370">
        <v>80</v>
      </c>
      <c r="L370">
        <v>16</v>
      </c>
      <c r="M370" t="s">
        <v>396</v>
      </c>
      <c r="N370">
        <f t="shared" si="102"/>
        <v>2.69</v>
      </c>
      <c r="O370">
        <f t="shared" si="103"/>
        <v>1.6</v>
      </c>
    </row>
    <row r="371" spans="1:15" x14ac:dyDescent="0.25">
      <c r="A371" t="s">
        <v>719</v>
      </c>
      <c r="B371">
        <v>3</v>
      </c>
      <c r="C371" t="s">
        <v>281</v>
      </c>
      <c r="D371">
        <v>450</v>
      </c>
      <c r="E371">
        <v>2935.7</v>
      </c>
      <c r="F371">
        <v>0.95</v>
      </c>
      <c r="G371">
        <v>1.1000000000000001</v>
      </c>
      <c r="H371">
        <v>42.4</v>
      </c>
      <c r="I371">
        <v>9</v>
      </c>
      <c r="J371" t="s">
        <v>688</v>
      </c>
      <c r="K371">
        <v>80</v>
      </c>
      <c r="L371">
        <v>16</v>
      </c>
      <c r="M371" t="s">
        <v>396</v>
      </c>
      <c r="N371">
        <f t="shared" si="102"/>
        <v>2.69</v>
      </c>
      <c r="O371">
        <f t="shared" si="103"/>
        <v>1.6</v>
      </c>
    </row>
    <row r="372" spans="1:15" x14ac:dyDescent="0.25">
      <c r="A372" t="s">
        <v>720</v>
      </c>
      <c r="B372">
        <v>0</v>
      </c>
      <c r="C372" t="s">
        <v>278</v>
      </c>
      <c r="D372">
        <v>0</v>
      </c>
      <c r="E372">
        <v>1352.8000000000002</v>
      </c>
      <c r="G372">
        <v>1.5</v>
      </c>
      <c r="J372" t="s">
        <v>688</v>
      </c>
      <c r="K372">
        <v>80</v>
      </c>
      <c r="L372">
        <v>21</v>
      </c>
      <c r="M372" t="s">
        <v>396</v>
      </c>
      <c r="N372">
        <f t="shared" si="102"/>
        <v>4.2300000000000004</v>
      </c>
      <c r="O372">
        <f t="shared" si="103"/>
        <v>2.1</v>
      </c>
    </row>
    <row r="373" spans="1:15" x14ac:dyDescent="0.25">
      <c r="A373" t="s">
        <v>721</v>
      </c>
      <c r="B373">
        <v>1</v>
      </c>
      <c r="C373" t="s">
        <v>370</v>
      </c>
      <c r="D373">
        <v>340.86222571220884</v>
      </c>
      <c r="E373">
        <v>2627.7848955664344</v>
      </c>
      <c r="F373">
        <v>0.85</v>
      </c>
      <c r="G373">
        <v>1.05</v>
      </c>
      <c r="H373">
        <v>26</v>
      </c>
      <c r="I373">
        <v>6</v>
      </c>
      <c r="J373" t="s">
        <v>688</v>
      </c>
      <c r="K373">
        <v>80</v>
      </c>
      <c r="L373">
        <v>21</v>
      </c>
      <c r="M373" t="s">
        <v>396</v>
      </c>
      <c r="N373">
        <f t="shared" si="102"/>
        <v>4.2300000000000004</v>
      </c>
      <c r="O373">
        <f t="shared" si="103"/>
        <v>2.1</v>
      </c>
    </row>
    <row r="374" spans="1:15" x14ac:dyDescent="0.25">
      <c r="A374" t="s">
        <v>722</v>
      </c>
      <c r="B374">
        <v>2</v>
      </c>
      <c r="C374" t="s">
        <v>372</v>
      </c>
      <c r="D374">
        <v>365.51537125251701</v>
      </c>
      <c r="E374">
        <v>2817.8416357747774</v>
      </c>
      <c r="F374">
        <v>0.85</v>
      </c>
      <c r="G374">
        <v>1.05</v>
      </c>
      <c r="H374">
        <v>30</v>
      </c>
      <c r="I374">
        <v>6.7</v>
      </c>
      <c r="J374" t="s">
        <v>688</v>
      </c>
      <c r="K374">
        <v>80</v>
      </c>
      <c r="L374">
        <v>21</v>
      </c>
      <c r="M374" t="s">
        <v>396</v>
      </c>
      <c r="N374">
        <f t="shared" si="102"/>
        <v>4.2300000000000004</v>
      </c>
      <c r="O374">
        <f t="shared" si="103"/>
        <v>2.1</v>
      </c>
    </row>
    <row r="375" spans="1:15" x14ac:dyDescent="0.25">
      <c r="A375" t="s">
        <v>723</v>
      </c>
      <c r="B375">
        <v>3</v>
      </c>
      <c r="C375" t="s">
        <v>281</v>
      </c>
      <c r="D375">
        <v>490.42</v>
      </c>
      <c r="E375">
        <v>3780.76</v>
      </c>
      <c r="F375">
        <v>0.85</v>
      </c>
      <c r="G375">
        <v>1.05</v>
      </c>
      <c r="H375">
        <v>42.4</v>
      </c>
      <c r="I375">
        <v>9</v>
      </c>
      <c r="J375" t="s">
        <v>688</v>
      </c>
      <c r="K375">
        <v>80</v>
      </c>
      <c r="L375">
        <v>21</v>
      </c>
      <c r="M375" t="s">
        <v>396</v>
      </c>
      <c r="N375">
        <f t="shared" si="102"/>
        <v>4.2300000000000004</v>
      </c>
      <c r="O375">
        <f t="shared" si="103"/>
        <v>2.1</v>
      </c>
    </row>
    <row r="376" spans="1:15" x14ac:dyDescent="0.25">
      <c r="A376" t="s">
        <v>724</v>
      </c>
      <c r="B376">
        <v>0</v>
      </c>
      <c r="C376" t="s">
        <v>278</v>
      </c>
      <c r="D376">
        <v>0</v>
      </c>
      <c r="E376">
        <v>731.68000000000006</v>
      </c>
      <c r="G376">
        <v>1.5</v>
      </c>
      <c r="J376" t="s">
        <v>688</v>
      </c>
      <c r="K376">
        <v>90</v>
      </c>
      <c r="L376">
        <v>11</v>
      </c>
      <c r="M376" t="s">
        <v>409</v>
      </c>
      <c r="N376">
        <f t="shared" si="102"/>
        <v>3.54</v>
      </c>
      <c r="O376">
        <f t="shared" si="103"/>
        <v>1.2</v>
      </c>
    </row>
    <row r="377" spans="1:15" x14ac:dyDescent="0.25">
      <c r="A377" t="s">
        <v>725</v>
      </c>
      <c r="B377">
        <v>1</v>
      </c>
      <c r="C377" t="s">
        <v>370</v>
      </c>
      <c r="D377">
        <v>317.16301910489852</v>
      </c>
      <c r="E377">
        <v>1893.6336235985709</v>
      </c>
      <c r="F377">
        <v>0.95</v>
      </c>
      <c r="G377">
        <v>1.1000000000000001</v>
      </c>
      <c r="H377">
        <v>26</v>
      </c>
      <c r="I377">
        <v>6.7</v>
      </c>
      <c r="J377" t="s">
        <v>688</v>
      </c>
      <c r="K377">
        <v>90</v>
      </c>
      <c r="L377">
        <v>11</v>
      </c>
      <c r="M377" t="s">
        <v>409</v>
      </c>
      <c r="N377">
        <f t="shared" si="102"/>
        <v>3.54</v>
      </c>
      <c r="O377">
        <f t="shared" si="103"/>
        <v>1.2</v>
      </c>
    </row>
    <row r="378" spans="1:15" x14ac:dyDescent="0.25">
      <c r="A378" t="s">
        <v>726</v>
      </c>
      <c r="B378">
        <v>2</v>
      </c>
      <c r="C378" t="s">
        <v>372</v>
      </c>
      <c r="D378">
        <v>341.17767156378318</v>
      </c>
      <c r="E378">
        <v>2037.0140009310799</v>
      </c>
      <c r="F378">
        <v>0.95</v>
      </c>
      <c r="G378">
        <v>1.1000000000000001</v>
      </c>
      <c r="H378">
        <v>30</v>
      </c>
      <c r="I378">
        <v>7.4</v>
      </c>
      <c r="J378" t="s">
        <v>688</v>
      </c>
      <c r="K378">
        <v>90</v>
      </c>
      <c r="L378">
        <v>11</v>
      </c>
      <c r="M378" t="s">
        <v>409</v>
      </c>
      <c r="N378">
        <f t="shared" si="102"/>
        <v>3.54</v>
      </c>
      <c r="O378">
        <f t="shared" si="103"/>
        <v>1.2</v>
      </c>
    </row>
    <row r="379" spans="1:15" x14ac:dyDescent="0.25">
      <c r="A379" t="s">
        <v>727</v>
      </c>
      <c r="B379">
        <v>3</v>
      </c>
      <c r="C379" t="s">
        <v>281</v>
      </c>
      <c r="D379">
        <v>415.44</v>
      </c>
      <c r="E379">
        <v>2480.4</v>
      </c>
      <c r="F379">
        <v>0.95</v>
      </c>
      <c r="G379">
        <v>1.1000000000000001</v>
      </c>
      <c r="H379">
        <v>42.4</v>
      </c>
      <c r="I379">
        <v>10.3</v>
      </c>
      <c r="J379" t="s">
        <v>688</v>
      </c>
      <c r="K379">
        <v>90</v>
      </c>
      <c r="L379">
        <v>11</v>
      </c>
      <c r="M379" t="s">
        <v>409</v>
      </c>
      <c r="N379">
        <f t="shared" si="102"/>
        <v>3.54</v>
      </c>
      <c r="O379">
        <f t="shared" si="103"/>
        <v>1.2</v>
      </c>
    </row>
    <row r="380" spans="1:15" x14ac:dyDescent="0.25">
      <c r="A380" t="s">
        <v>728</v>
      </c>
      <c r="B380">
        <v>0</v>
      </c>
      <c r="C380" t="s">
        <v>278</v>
      </c>
      <c r="D380">
        <v>0</v>
      </c>
      <c r="E380">
        <v>975.12000000000012</v>
      </c>
      <c r="G380">
        <v>1.5</v>
      </c>
      <c r="J380" t="s">
        <v>688</v>
      </c>
      <c r="K380">
        <v>90</v>
      </c>
      <c r="L380">
        <v>16</v>
      </c>
      <c r="M380" t="s">
        <v>409</v>
      </c>
      <c r="N380">
        <f t="shared" si="102"/>
        <v>2.67</v>
      </c>
      <c r="O380">
        <f t="shared" si="103"/>
        <v>1.8</v>
      </c>
    </row>
    <row r="381" spans="1:15" x14ac:dyDescent="0.25">
      <c r="A381" t="s">
        <v>729</v>
      </c>
      <c r="B381">
        <v>1</v>
      </c>
      <c r="C381" t="s">
        <v>370</v>
      </c>
      <c r="D381">
        <v>357.77938745479025</v>
      </c>
      <c r="E381">
        <v>2336.669516687492</v>
      </c>
      <c r="F381">
        <v>0.95</v>
      </c>
      <c r="G381">
        <v>1.1000000000000001</v>
      </c>
      <c r="H381">
        <v>26</v>
      </c>
      <c r="I381">
        <v>7</v>
      </c>
      <c r="J381" t="s">
        <v>688</v>
      </c>
      <c r="K381">
        <v>90</v>
      </c>
      <c r="L381">
        <v>16</v>
      </c>
      <c r="M381" t="s">
        <v>409</v>
      </c>
      <c r="N381">
        <f t="shared" si="102"/>
        <v>2.67</v>
      </c>
      <c r="O381">
        <f t="shared" si="103"/>
        <v>1.8</v>
      </c>
    </row>
    <row r="382" spans="1:15" x14ac:dyDescent="0.25">
      <c r="A382" t="s">
        <v>730</v>
      </c>
      <c r="B382">
        <v>2</v>
      </c>
      <c r="C382" t="s">
        <v>372</v>
      </c>
      <c r="D382">
        <v>383.30357134546551</v>
      </c>
      <c r="E382">
        <v>2503.3688418217644</v>
      </c>
      <c r="F382">
        <v>0.95</v>
      </c>
      <c r="G382">
        <v>1.1000000000000001</v>
      </c>
      <c r="H382">
        <v>30</v>
      </c>
      <c r="I382">
        <v>7.7</v>
      </c>
      <c r="J382" t="s">
        <v>688</v>
      </c>
      <c r="K382">
        <v>90</v>
      </c>
      <c r="L382">
        <v>16</v>
      </c>
      <c r="M382" t="s">
        <v>409</v>
      </c>
      <c r="N382">
        <f t="shared" si="102"/>
        <v>2.67</v>
      </c>
      <c r="O382">
        <f t="shared" si="103"/>
        <v>1.8</v>
      </c>
    </row>
    <row r="383" spans="1:15" x14ac:dyDescent="0.25">
      <c r="A383" t="s">
        <v>731</v>
      </c>
      <c r="B383">
        <v>3</v>
      </c>
      <c r="C383" t="s">
        <v>281</v>
      </c>
      <c r="D383">
        <v>522</v>
      </c>
      <c r="E383">
        <v>3409.2</v>
      </c>
      <c r="F383">
        <v>0.95</v>
      </c>
      <c r="G383">
        <v>1.1000000000000001</v>
      </c>
      <c r="H383">
        <v>43.3</v>
      </c>
      <c r="I383">
        <v>10.7</v>
      </c>
      <c r="J383" t="s">
        <v>688</v>
      </c>
      <c r="K383">
        <v>90</v>
      </c>
      <c r="L383">
        <v>16</v>
      </c>
      <c r="M383" t="s">
        <v>409</v>
      </c>
      <c r="N383">
        <f t="shared" si="102"/>
        <v>2.67</v>
      </c>
      <c r="O383">
        <f t="shared" si="103"/>
        <v>1.8</v>
      </c>
    </row>
    <row r="384" spans="1:15" x14ac:dyDescent="0.25">
      <c r="A384" t="s">
        <v>732</v>
      </c>
      <c r="B384">
        <v>0</v>
      </c>
      <c r="C384" t="s">
        <v>278</v>
      </c>
      <c r="D384">
        <v>0</v>
      </c>
      <c r="E384">
        <v>1522.4</v>
      </c>
      <c r="G384">
        <v>1.5</v>
      </c>
      <c r="J384" t="s">
        <v>688</v>
      </c>
      <c r="K384">
        <v>90</v>
      </c>
      <c r="L384">
        <v>21</v>
      </c>
      <c r="M384" t="s">
        <v>409</v>
      </c>
      <c r="N384">
        <f t="shared" si="102"/>
        <v>4.2</v>
      </c>
      <c r="O384">
        <f t="shared" si="103"/>
        <v>2.4</v>
      </c>
    </row>
    <row r="385" spans="1:15" x14ac:dyDescent="0.25">
      <c r="A385" t="s">
        <v>733</v>
      </c>
      <c r="B385">
        <v>1</v>
      </c>
      <c r="C385" t="s">
        <v>370</v>
      </c>
      <c r="D385">
        <v>390.34964893343317</v>
      </c>
      <c r="E385">
        <v>3009.2947651024979</v>
      </c>
      <c r="F385">
        <v>0.85</v>
      </c>
      <c r="G385">
        <v>1.05</v>
      </c>
      <c r="H385">
        <v>26</v>
      </c>
      <c r="I385">
        <v>7</v>
      </c>
      <c r="J385" t="s">
        <v>688</v>
      </c>
      <c r="K385">
        <v>90</v>
      </c>
      <c r="L385">
        <v>21</v>
      </c>
      <c r="M385" t="s">
        <v>409</v>
      </c>
      <c r="N385">
        <f t="shared" si="102"/>
        <v>4.2</v>
      </c>
      <c r="O385">
        <f t="shared" si="103"/>
        <v>2.4</v>
      </c>
    </row>
    <row r="386" spans="1:15" x14ac:dyDescent="0.25">
      <c r="A386" t="s">
        <v>734</v>
      </c>
      <c r="B386">
        <v>2</v>
      </c>
      <c r="C386" t="s">
        <v>372</v>
      </c>
      <c r="D386">
        <v>418.19741370243202</v>
      </c>
      <c r="E386">
        <v>3223.9795559512399</v>
      </c>
      <c r="F386">
        <v>0.85</v>
      </c>
      <c r="G386">
        <v>1.05</v>
      </c>
      <c r="H386">
        <v>30</v>
      </c>
      <c r="I386">
        <v>7.7</v>
      </c>
      <c r="J386" t="s">
        <v>688</v>
      </c>
      <c r="K386">
        <v>90</v>
      </c>
      <c r="L386">
        <v>21</v>
      </c>
      <c r="M386" t="s">
        <v>409</v>
      </c>
      <c r="N386">
        <f t="shared" si="102"/>
        <v>4.2</v>
      </c>
      <c r="O386">
        <f t="shared" si="103"/>
        <v>2.4</v>
      </c>
    </row>
    <row r="387" spans="1:15" x14ac:dyDescent="0.25">
      <c r="A387" t="s">
        <v>735</v>
      </c>
      <c r="B387">
        <v>3</v>
      </c>
      <c r="C387" t="s">
        <v>281</v>
      </c>
      <c r="D387">
        <v>569.52</v>
      </c>
      <c r="E387">
        <v>4390.5600000000004</v>
      </c>
      <c r="F387">
        <v>0.85</v>
      </c>
      <c r="G387">
        <v>1.05</v>
      </c>
      <c r="H387">
        <v>43.3</v>
      </c>
      <c r="I387">
        <v>10.7</v>
      </c>
      <c r="J387" t="s">
        <v>688</v>
      </c>
      <c r="K387">
        <v>90</v>
      </c>
      <c r="L387">
        <v>21</v>
      </c>
      <c r="M387" t="s">
        <v>409</v>
      </c>
      <c r="N387">
        <f t="shared" si="102"/>
        <v>4.2</v>
      </c>
      <c r="O387">
        <f t="shared" si="103"/>
        <v>2.4</v>
      </c>
    </row>
    <row r="388" spans="1:15" x14ac:dyDescent="0.25">
      <c r="A388" t="s">
        <v>736</v>
      </c>
      <c r="B388">
        <v>0</v>
      </c>
      <c r="C388" t="s">
        <v>278</v>
      </c>
      <c r="D388">
        <v>0</v>
      </c>
      <c r="E388">
        <v>813.28000000000009</v>
      </c>
      <c r="G388">
        <v>1.5</v>
      </c>
      <c r="J388" t="s">
        <v>688</v>
      </c>
      <c r="K388">
        <v>100</v>
      </c>
      <c r="L388">
        <v>11</v>
      </c>
      <c r="M388" t="s">
        <v>422</v>
      </c>
      <c r="N388">
        <f t="shared" si="102"/>
        <v>3.49</v>
      </c>
      <c r="O388">
        <f t="shared" si="103"/>
        <v>1.3</v>
      </c>
    </row>
    <row r="389" spans="1:15" x14ac:dyDescent="0.25">
      <c r="A389" t="s">
        <v>737</v>
      </c>
      <c r="B389">
        <v>1</v>
      </c>
      <c r="C389" t="s">
        <v>370</v>
      </c>
      <c r="D389">
        <v>358</v>
      </c>
      <c r="E389">
        <v>2136.1856779144437</v>
      </c>
      <c r="F389">
        <v>0.95</v>
      </c>
      <c r="G389">
        <v>1.1000000000000001</v>
      </c>
      <c r="H389">
        <v>26</v>
      </c>
      <c r="I389">
        <v>7.8</v>
      </c>
      <c r="J389" t="s">
        <v>688</v>
      </c>
      <c r="K389">
        <v>100</v>
      </c>
      <c r="L389">
        <v>11</v>
      </c>
      <c r="M389" t="s">
        <v>422</v>
      </c>
      <c r="N389">
        <f t="shared" si="102"/>
        <v>3.49</v>
      </c>
      <c r="O389">
        <f t="shared" si="103"/>
        <v>1.3</v>
      </c>
    </row>
    <row r="390" spans="1:15" x14ac:dyDescent="0.25">
      <c r="A390" t="s">
        <v>738</v>
      </c>
      <c r="B390">
        <v>2</v>
      </c>
      <c r="C390" t="s">
        <v>372</v>
      </c>
      <c r="D390">
        <v>385</v>
      </c>
      <c r="E390">
        <v>2301.3611872256411</v>
      </c>
      <c r="F390">
        <v>0.95</v>
      </c>
      <c r="G390">
        <v>1.1000000000000001</v>
      </c>
      <c r="H390">
        <v>30</v>
      </c>
      <c r="I390">
        <v>8.6999999999999993</v>
      </c>
      <c r="J390" t="s">
        <v>688</v>
      </c>
      <c r="K390">
        <v>100</v>
      </c>
      <c r="L390">
        <v>11</v>
      </c>
      <c r="M390" t="s">
        <v>422</v>
      </c>
      <c r="N390">
        <f t="shared" si="102"/>
        <v>3.49</v>
      </c>
      <c r="O390">
        <f t="shared" si="103"/>
        <v>1.3</v>
      </c>
    </row>
    <row r="391" spans="1:15" x14ac:dyDescent="0.25">
      <c r="A391" t="s">
        <v>739</v>
      </c>
      <c r="B391">
        <v>3</v>
      </c>
      <c r="C391" t="s">
        <v>281</v>
      </c>
      <c r="D391">
        <v>473</v>
      </c>
      <c r="E391">
        <v>2824.9</v>
      </c>
      <c r="F391">
        <v>0.95</v>
      </c>
      <c r="G391">
        <v>1.1000000000000001</v>
      </c>
      <c r="H391">
        <v>43</v>
      </c>
      <c r="I391">
        <v>12.2</v>
      </c>
      <c r="J391" t="s">
        <v>688</v>
      </c>
      <c r="K391">
        <v>100</v>
      </c>
      <c r="L391">
        <v>11</v>
      </c>
      <c r="M391" t="s">
        <v>422</v>
      </c>
      <c r="N391">
        <f t="shared" si="102"/>
        <v>3.49</v>
      </c>
      <c r="O391">
        <f t="shared" si="103"/>
        <v>1.3</v>
      </c>
    </row>
    <row r="392" spans="1:15" x14ac:dyDescent="0.25">
      <c r="A392" t="s">
        <v>740</v>
      </c>
      <c r="B392">
        <v>0</v>
      </c>
      <c r="C392" t="s">
        <v>278</v>
      </c>
      <c r="D392">
        <v>0</v>
      </c>
      <c r="E392">
        <v>1083.24</v>
      </c>
      <c r="G392">
        <v>1.5</v>
      </c>
      <c r="J392" t="s">
        <v>688</v>
      </c>
      <c r="K392">
        <v>100</v>
      </c>
      <c r="L392">
        <v>16</v>
      </c>
      <c r="M392" t="s">
        <v>422</v>
      </c>
      <c r="N392">
        <f t="shared" si="102"/>
        <v>2.66</v>
      </c>
      <c r="O392">
        <f t="shared" si="103"/>
        <v>2</v>
      </c>
    </row>
    <row r="393" spans="1:15" x14ac:dyDescent="0.25">
      <c r="A393" t="s">
        <v>741</v>
      </c>
      <c r="B393">
        <v>1</v>
      </c>
      <c r="C393" t="s">
        <v>370</v>
      </c>
      <c r="D393">
        <v>403</v>
      </c>
      <c r="E393">
        <v>2630.3871448118639</v>
      </c>
      <c r="F393">
        <v>0.95</v>
      </c>
      <c r="G393">
        <v>1.1000000000000001</v>
      </c>
      <c r="H393">
        <v>26</v>
      </c>
      <c r="I393">
        <v>7</v>
      </c>
      <c r="J393" t="s">
        <v>688</v>
      </c>
      <c r="K393">
        <v>100</v>
      </c>
      <c r="L393">
        <v>16</v>
      </c>
      <c r="M393" t="s">
        <v>422</v>
      </c>
      <c r="N393">
        <f t="shared" si="102"/>
        <v>2.66</v>
      </c>
      <c r="O393">
        <f t="shared" si="103"/>
        <v>2</v>
      </c>
    </row>
    <row r="394" spans="1:15" x14ac:dyDescent="0.25">
      <c r="A394" t="s">
        <v>742</v>
      </c>
      <c r="B394">
        <v>2</v>
      </c>
      <c r="C394" t="s">
        <v>372</v>
      </c>
      <c r="D394">
        <v>431</v>
      </c>
      <c r="E394">
        <v>2816.5633812075234</v>
      </c>
      <c r="F394">
        <v>0.95</v>
      </c>
      <c r="G394">
        <v>1.1000000000000001</v>
      </c>
      <c r="H394">
        <v>30</v>
      </c>
      <c r="I394">
        <v>7.7</v>
      </c>
      <c r="J394" t="s">
        <v>688</v>
      </c>
      <c r="K394">
        <v>100</v>
      </c>
      <c r="L394">
        <v>16</v>
      </c>
      <c r="M394" t="s">
        <v>422</v>
      </c>
      <c r="N394">
        <f t="shared" si="102"/>
        <v>2.66</v>
      </c>
      <c r="O394">
        <f t="shared" si="103"/>
        <v>2</v>
      </c>
    </row>
    <row r="395" spans="1:15" x14ac:dyDescent="0.25">
      <c r="A395" t="s">
        <v>743</v>
      </c>
      <c r="B395">
        <v>3</v>
      </c>
      <c r="C395" t="s">
        <v>281</v>
      </c>
      <c r="D395">
        <v>595</v>
      </c>
      <c r="E395">
        <v>3882.7</v>
      </c>
      <c r="F395">
        <v>0.95</v>
      </c>
      <c r="G395">
        <v>1.1000000000000001</v>
      </c>
      <c r="H395">
        <v>44.1</v>
      </c>
      <c r="I395">
        <v>10.7</v>
      </c>
      <c r="J395" t="s">
        <v>688</v>
      </c>
      <c r="K395">
        <v>100</v>
      </c>
      <c r="L395">
        <v>16</v>
      </c>
      <c r="M395" t="s">
        <v>422</v>
      </c>
      <c r="N395">
        <f t="shared" si="102"/>
        <v>2.66</v>
      </c>
      <c r="O395">
        <f t="shared" si="103"/>
        <v>2</v>
      </c>
    </row>
    <row r="396" spans="1:15" x14ac:dyDescent="0.25">
      <c r="A396" t="s">
        <v>744</v>
      </c>
      <c r="B396">
        <v>0</v>
      </c>
      <c r="C396" t="s">
        <v>278</v>
      </c>
      <c r="D396">
        <v>0</v>
      </c>
      <c r="E396">
        <v>1691.2</v>
      </c>
      <c r="G396">
        <v>1.5</v>
      </c>
      <c r="J396" t="s">
        <v>688</v>
      </c>
      <c r="K396">
        <v>100</v>
      </c>
      <c r="L396">
        <v>21</v>
      </c>
      <c r="M396" t="s">
        <v>422</v>
      </c>
      <c r="N396">
        <f t="shared" si="102"/>
        <v>4.17</v>
      </c>
      <c r="O396">
        <f t="shared" si="103"/>
        <v>2.7</v>
      </c>
    </row>
    <row r="397" spans="1:15" x14ac:dyDescent="0.25">
      <c r="A397" t="s">
        <v>745</v>
      </c>
      <c r="B397">
        <v>1</v>
      </c>
      <c r="C397" t="s">
        <v>370</v>
      </c>
      <c r="D397">
        <v>439.41631078060919</v>
      </c>
      <c r="E397">
        <v>3387.5608889256064</v>
      </c>
      <c r="F397">
        <v>0.85</v>
      </c>
      <c r="G397">
        <v>1.05</v>
      </c>
      <c r="H397">
        <v>26</v>
      </c>
      <c r="I397">
        <v>7</v>
      </c>
      <c r="J397" t="s">
        <v>688</v>
      </c>
      <c r="K397">
        <v>100</v>
      </c>
      <c r="L397">
        <v>21</v>
      </c>
      <c r="M397" t="s">
        <v>422</v>
      </c>
      <c r="N397">
        <f t="shared" si="102"/>
        <v>4.17</v>
      </c>
      <c r="O397">
        <f t="shared" si="103"/>
        <v>2.7</v>
      </c>
    </row>
    <row r="398" spans="1:15" x14ac:dyDescent="0.25">
      <c r="A398" t="s">
        <v>746</v>
      </c>
      <c r="B398">
        <v>2</v>
      </c>
      <c r="C398" t="s">
        <v>372</v>
      </c>
      <c r="D398">
        <v>470.51776864522725</v>
      </c>
      <c r="E398">
        <v>3627.3291443724347</v>
      </c>
      <c r="F398">
        <v>0.85</v>
      </c>
      <c r="G398">
        <v>1.05</v>
      </c>
      <c r="H398">
        <v>30</v>
      </c>
      <c r="I398">
        <v>7.7</v>
      </c>
      <c r="J398" t="s">
        <v>688</v>
      </c>
      <c r="K398">
        <v>100</v>
      </c>
      <c r="L398">
        <v>21</v>
      </c>
      <c r="M398" t="s">
        <v>422</v>
      </c>
      <c r="N398">
        <f t="shared" si="102"/>
        <v>4.17</v>
      </c>
      <c r="O398">
        <f t="shared" si="103"/>
        <v>2.7</v>
      </c>
    </row>
    <row r="399" spans="1:15" x14ac:dyDescent="0.25">
      <c r="A399" t="s">
        <v>747</v>
      </c>
      <c r="B399">
        <v>3</v>
      </c>
      <c r="C399" t="s">
        <v>281</v>
      </c>
      <c r="D399">
        <v>648.62</v>
      </c>
      <c r="E399">
        <v>5000.3599999999997</v>
      </c>
      <c r="F399">
        <v>0.85</v>
      </c>
      <c r="G399">
        <v>1.05</v>
      </c>
      <c r="H399">
        <v>44.1</v>
      </c>
      <c r="I399">
        <v>10.7</v>
      </c>
      <c r="J399" t="s">
        <v>688</v>
      </c>
      <c r="K399">
        <v>100</v>
      </c>
      <c r="L399">
        <v>21</v>
      </c>
      <c r="M399" t="s">
        <v>422</v>
      </c>
      <c r="N399">
        <f t="shared" si="102"/>
        <v>4.17</v>
      </c>
      <c r="O399">
        <f t="shared" si="103"/>
        <v>2.7</v>
      </c>
    </row>
    <row r="400" spans="1:15" x14ac:dyDescent="0.25">
      <c r="A400" t="s">
        <v>748</v>
      </c>
      <c r="B400">
        <v>0</v>
      </c>
      <c r="C400" t="s">
        <v>278</v>
      </c>
      <c r="D400">
        <v>0</v>
      </c>
      <c r="E400">
        <v>894.88000000000011</v>
      </c>
      <c r="G400">
        <v>1.5</v>
      </c>
      <c r="J400" t="s">
        <v>688</v>
      </c>
      <c r="K400">
        <v>110</v>
      </c>
      <c r="L400">
        <v>11</v>
      </c>
      <c r="M400">
        <v>105</v>
      </c>
      <c r="N400">
        <f t="shared" si="102"/>
        <v>3.44</v>
      </c>
      <c r="O400">
        <f t="shared" si="103"/>
        <v>1.5</v>
      </c>
    </row>
    <row r="401" spans="1:15" x14ac:dyDescent="0.25">
      <c r="A401" t="s">
        <v>749</v>
      </c>
      <c r="B401">
        <v>1</v>
      </c>
      <c r="C401" t="s">
        <v>370</v>
      </c>
      <c r="D401">
        <v>401.42051232401269</v>
      </c>
      <c r="E401">
        <v>2396.6961264405954</v>
      </c>
      <c r="F401">
        <v>0.95</v>
      </c>
      <c r="G401">
        <v>1.1000000000000001</v>
      </c>
      <c r="H401">
        <v>26</v>
      </c>
      <c r="I401">
        <v>8.4</v>
      </c>
      <c r="J401" t="s">
        <v>688</v>
      </c>
      <c r="K401">
        <v>110</v>
      </c>
      <c r="L401">
        <v>11</v>
      </c>
      <c r="M401">
        <v>105</v>
      </c>
      <c r="N401">
        <f t="shared" si="102"/>
        <v>3.44</v>
      </c>
      <c r="O401">
        <f t="shared" si="103"/>
        <v>1.5</v>
      </c>
    </row>
    <row r="402" spans="1:15" x14ac:dyDescent="0.25">
      <c r="A402" t="s">
        <v>750</v>
      </c>
      <c r="B402">
        <v>2</v>
      </c>
      <c r="C402" t="s">
        <v>372</v>
      </c>
      <c r="D402">
        <v>432.4594048025981</v>
      </c>
      <c r="E402">
        <v>2582.0149905458411</v>
      </c>
      <c r="F402">
        <v>0.95</v>
      </c>
      <c r="G402">
        <v>1.1000000000000001</v>
      </c>
      <c r="H402">
        <v>30</v>
      </c>
      <c r="I402">
        <v>9.3000000000000007</v>
      </c>
      <c r="J402" t="s">
        <v>688</v>
      </c>
      <c r="K402">
        <v>110</v>
      </c>
      <c r="L402">
        <v>11</v>
      </c>
      <c r="M402">
        <v>105</v>
      </c>
      <c r="N402">
        <f t="shared" si="102"/>
        <v>3.44</v>
      </c>
      <c r="O402">
        <f t="shared" si="103"/>
        <v>1.5</v>
      </c>
    </row>
    <row r="403" spans="1:15" x14ac:dyDescent="0.25">
      <c r="A403" t="s">
        <v>751</v>
      </c>
      <c r="B403">
        <v>3</v>
      </c>
      <c r="C403" t="s">
        <v>281</v>
      </c>
      <c r="D403">
        <v>530.84</v>
      </c>
      <c r="E403">
        <v>3169.4</v>
      </c>
      <c r="F403">
        <v>0.95</v>
      </c>
      <c r="G403">
        <v>1.1000000000000001</v>
      </c>
      <c r="H403">
        <v>43.5</v>
      </c>
      <c r="I403">
        <v>14</v>
      </c>
      <c r="J403" t="s">
        <v>688</v>
      </c>
      <c r="K403">
        <v>110</v>
      </c>
      <c r="L403">
        <v>11</v>
      </c>
      <c r="M403">
        <v>105</v>
      </c>
      <c r="N403">
        <f t="shared" si="102"/>
        <v>3.44</v>
      </c>
      <c r="O403">
        <f t="shared" si="103"/>
        <v>1.5</v>
      </c>
    </row>
    <row r="404" spans="1:15" x14ac:dyDescent="0.25">
      <c r="A404" t="s">
        <v>752</v>
      </c>
      <c r="B404">
        <v>0</v>
      </c>
      <c r="C404" t="s">
        <v>278</v>
      </c>
      <c r="D404">
        <v>0</v>
      </c>
      <c r="E404">
        <v>1191.3600000000001</v>
      </c>
      <c r="G404">
        <v>1.5</v>
      </c>
      <c r="J404" t="s">
        <v>688</v>
      </c>
      <c r="K404">
        <v>110</v>
      </c>
      <c r="L404">
        <v>16</v>
      </c>
      <c r="M404">
        <v>105</v>
      </c>
      <c r="N404">
        <f t="shared" si="102"/>
        <v>2.64</v>
      </c>
      <c r="O404">
        <f t="shared" si="103"/>
        <v>2.2000000000000002</v>
      </c>
    </row>
    <row r="405" spans="1:15" x14ac:dyDescent="0.25">
      <c r="A405" t="s">
        <v>753</v>
      </c>
      <c r="B405">
        <v>1</v>
      </c>
      <c r="C405" t="s">
        <v>370</v>
      </c>
      <c r="D405">
        <v>407.83296705301524</v>
      </c>
      <c r="E405">
        <v>2849.7497938679544</v>
      </c>
      <c r="F405">
        <v>0.95</v>
      </c>
      <c r="G405">
        <v>1.1000000000000001</v>
      </c>
      <c r="H405">
        <v>26</v>
      </c>
      <c r="I405">
        <v>7.9</v>
      </c>
      <c r="J405" t="s">
        <v>688</v>
      </c>
      <c r="K405">
        <v>110</v>
      </c>
      <c r="L405">
        <v>16</v>
      </c>
      <c r="M405">
        <v>105</v>
      </c>
      <c r="N405">
        <f t="shared" si="102"/>
        <v>2.64</v>
      </c>
      <c r="O405">
        <f t="shared" si="103"/>
        <v>2.2000000000000002</v>
      </c>
    </row>
    <row r="406" spans="1:15" x14ac:dyDescent="0.25">
      <c r="A406" t="s">
        <v>754</v>
      </c>
      <c r="B406">
        <v>2</v>
      </c>
      <c r="C406" t="s">
        <v>372</v>
      </c>
      <c r="D406">
        <v>436.69898665540194</v>
      </c>
      <c r="E406">
        <v>3051.4523045945984</v>
      </c>
      <c r="F406">
        <v>0.95</v>
      </c>
      <c r="G406">
        <v>1.1000000000000001</v>
      </c>
      <c r="H406">
        <v>30</v>
      </c>
      <c r="I406">
        <v>8.8000000000000007</v>
      </c>
      <c r="J406" t="s">
        <v>688</v>
      </c>
      <c r="K406">
        <v>110</v>
      </c>
      <c r="L406">
        <v>16</v>
      </c>
      <c r="M406">
        <v>105</v>
      </c>
      <c r="N406">
        <f t="shared" si="102"/>
        <v>2.64</v>
      </c>
      <c r="O406">
        <f t="shared" si="103"/>
        <v>2.2000000000000002</v>
      </c>
    </row>
    <row r="407" spans="1:15" x14ac:dyDescent="0.25">
      <c r="A407" t="s">
        <v>755</v>
      </c>
      <c r="B407">
        <v>3</v>
      </c>
      <c r="C407" t="s">
        <v>281</v>
      </c>
      <c r="D407">
        <v>602</v>
      </c>
      <c r="E407">
        <v>4206.5</v>
      </c>
      <c r="F407">
        <v>0.95</v>
      </c>
      <c r="G407">
        <v>1.1000000000000001</v>
      </c>
      <c r="H407">
        <v>44.1</v>
      </c>
      <c r="I407">
        <v>12.5</v>
      </c>
      <c r="J407" t="s">
        <v>688</v>
      </c>
      <c r="K407">
        <v>110</v>
      </c>
      <c r="L407">
        <v>16</v>
      </c>
      <c r="M407">
        <v>105</v>
      </c>
      <c r="N407">
        <f t="shared" si="102"/>
        <v>2.64</v>
      </c>
      <c r="O407">
        <f t="shared" si="103"/>
        <v>2.2000000000000002</v>
      </c>
    </row>
    <row r="408" spans="1:15" x14ac:dyDescent="0.25">
      <c r="A408" t="s">
        <v>756</v>
      </c>
      <c r="B408">
        <v>0</v>
      </c>
      <c r="C408" t="s">
        <v>278</v>
      </c>
      <c r="D408">
        <v>0</v>
      </c>
      <c r="E408">
        <v>1860</v>
      </c>
      <c r="G408">
        <v>1.5</v>
      </c>
      <c r="J408" t="s">
        <v>688</v>
      </c>
      <c r="K408">
        <v>110</v>
      </c>
      <c r="L408">
        <v>21</v>
      </c>
      <c r="M408">
        <v>105</v>
      </c>
      <c r="N408">
        <f t="shared" si="102"/>
        <v>4.1500000000000004</v>
      </c>
      <c r="O408">
        <f t="shared" si="103"/>
        <v>2.9</v>
      </c>
    </row>
    <row r="409" spans="1:15" x14ac:dyDescent="0.25">
      <c r="A409" t="s">
        <v>757</v>
      </c>
      <c r="B409">
        <v>1</v>
      </c>
      <c r="C409" t="s">
        <v>370</v>
      </c>
      <c r="D409">
        <v>445.64897406447591</v>
      </c>
      <c r="E409">
        <v>3556.1815292902165</v>
      </c>
      <c r="F409">
        <v>0.85</v>
      </c>
      <c r="G409">
        <v>1.05</v>
      </c>
      <c r="H409">
        <v>26</v>
      </c>
      <c r="I409">
        <v>7.9</v>
      </c>
      <c r="J409" t="s">
        <v>688</v>
      </c>
      <c r="K409">
        <v>110</v>
      </c>
      <c r="L409">
        <v>21</v>
      </c>
      <c r="M409">
        <v>105</v>
      </c>
      <c r="N409">
        <f t="shared" si="102"/>
        <v>4.1500000000000004</v>
      </c>
      <c r="O409">
        <f t="shared" si="103"/>
        <v>2.9</v>
      </c>
    </row>
    <row r="410" spans="1:15" x14ac:dyDescent="0.25">
      <c r="A410" t="s">
        <v>758</v>
      </c>
      <c r="B410">
        <v>2</v>
      </c>
      <c r="C410" t="s">
        <v>372</v>
      </c>
      <c r="D410">
        <v>477.19157375690452</v>
      </c>
      <c r="E410">
        <v>3807.8845891872675</v>
      </c>
      <c r="F410">
        <v>0.85</v>
      </c>
      <c r="G410">
        <v>1.05</v>
      </c>
      <c r="H410">
        <v>30</v>
      </c>
      <c r="I410">
        <v>8.8000000000000007</v>
      </c>
      <c r="J410" t="s">
        <v>688</v>
      </c>
      <c r="K410">
        <v>110</v>
      </c>
      <c r="L410">
        <v>21</v>
      </c>
      <c r="M410">
        <v>105</v>
      </c>
      <c r="N410">
        <f t="shared" si="102"/>
        <v>4.1500000000000004</v>
      </c>
      <c r="O410">
        <f t="shared" si="103"/>
        <v>2.9</v>
      </c>
    </row>
    <row r="411" spans="1:15" x14ac:dyDescent="0.25">
      <c r="A411" t="s">
        <v>759</v>
      </c>
      <c r="B411">
        <v>3</v>
      </c>
      <c r="C411" t="s">
        <v>281</v>
      </c>
      <c r="D411">
        <v>657.82</v>
      </c>
      <c r="E411">
        <v>5249.2599999999993</v>
      </c>
      <c r="F411">
        <v>0.85</v>
      </c>
      <c r="G411">
        <v>1.05</v>
      </c>
      <c r="H411">
        <v>44.1</v>
      </c>
      <c r="I411">
        <v>12.5</v>
      </c>
      <c r="J411" t="s">
        <v>688</v>
      </c>
      <c r="K411">
        <v>110</v>
      </c>
      <c r="L411">
        <v>21</v>
      </c>
      <c r="M411">
        <v>105</v>
      </c>
      <c r="N411">
        <f t="shared" si="102"/>
        <v>4.1500000000000004</v>
      </c>
      <c r="O411">
        <f t="shared" si="103"/>
        <v>2.9</v>
      </c>
    </row>
    <row r="412" spans="1:15" x14ac:dyDescent="0.25">
      <c r="A412" t="s">
        <v>760</v>
      </c>
      <c r="B412">
        <v>0</v>
      </c>
      <c r="C412" t="s">
        <v>278</v>
      </c>
      <c r="D412">
        <v>0</v>
      </c>
      <c r="E412">
        <v>975.80000000000007</v>
      </c>
      <c r="G412">
        <v>1.5</v>
      </c>
      <c r="J412" t="s">
        <v>688</v>
      </c>
      <c r="K412">
        <v>120</v>
      </c>
      <c r="L412">
        <v>11</v>
      </c>
      <c r="M412">
        <v>115</v>
      </c>
      <c r="N412">
        <f t="shared" si="102"/>
        <v>3.39</v>
      </c>
      <c r="O412">
        <f t="shared" si="103"/>
        <v>1.6</v>
      </c>
    </row>
    <row r="413" spans="1:15" x14ac:dyDescent="0.25">
      <c r="A413" t="s">
        <v>761</v>
      </c>
      <c r="B413">
        <v>1</v>
      </c>
      <c r="C413" t="s">
        <v>370</v>
      </c>
      <c r="D413">
        <v>437</v>
      </c>
      <c r="E413">
        <v>2611.8926414972211</v>
      </c>
      <c r="F413">
        <v>0.95</v>
      </c>
      <c r="G413">
        <v>1.1000000000000001</v>
      </c>
      <c r="H413">
        <v>26</v>
      </c>
      <c r="I413">
        <v>8.9</v>
      </c>
      <c r="J413" t="s">
        <v>688</v>
      </c>
      <c r="K413">
        <v>120</v>
      </c>
      <c r="L413">
        <v>11</v>
      </c>
      <c r="M413">
        <v>115</v>
      </c>
      <c r="N413">
        <f t="shared" ref="N413:N476" si="104">ROUND(IF($L413=11,$R$30*$K413+$S$30,IF($L413=16,$R$31*$K413+$S$31,IF($L413=21,$R$32*$K413+$S$32,""))),2)</f>
        <v>3.39</v>
      </c>
      <c r="O413">
        <f t="shared" ref="O413:O476" si="105">ROUND(IF($L413=11,$K413*$X$30,IF($L413=16,$K413*$X$32,IF($L413=21,$K413*$X$34,""))),1)</f>
        <v>1.6</v>
      </c>
    </row>
    <row r="414" spans="1:15" x14ac:dyDescent="0.25">
      <c r="A414" t="s">
        <v>762</v>
      </c>
      <c r="B414">
        <v>2</v>
      </c>
      <c r="C414" t="s">
        <v>372</v>
      </c>
      <c r="D414">
        <v>473</v>
      </c>
      <c r="E414">
        <v>2821.6982019103875</v>
      </c>
      <c r="F414">
        <v>0.95</v>
      </c>
      <c r="G414">
        <v>1.1000000000000001</v>
      </c>
      <c r="H414">
        <v>30</v>
      </c>
      <c r="I414">
        <v>9.9</v>
      </c>
      <c r="J414" t="s">
        <v>688</v>
      </c>
      <c r="K414">
        <v>120</v>
      </c>
      <c r="L414">
        <v>11</v>
      </c>
      <c r="M414">
        <v>115</v>
      </c>
      <c r="N414">
        <f t="shared" si="104"/>
        <v>3.39</v>
      </c>
      <c r="O414">
        <f t="shared" si="105"/>
        <v>1.6</v>
      </c>
    </row>
    <row r="415" spans="1:15" x14ac:dyDescent="0.25">
      <c r="A415" t="s">
        <v>763</v>
      </c>
      <c r="B415">
        <v>3</v>
      </c>
      <c r="C415" t="s">
        <v>281</v>
      </c>
      <c r="D415">
        <v>589</v>
      </c>
      <c r="E415">
        <v>3513.9</v>
      </c>
      <c r="F415">
        <v>0.95</v>
      </c>
      <c r="G415">
        <v>1.1000000000000001</v>
      </c>
      <c r="H415">
        <v>44</v>
      </c>
      <c r="I415">
        <v>14.8</v>
      </c>
      <c r="J415" t="s">
        <v>688</v>
      </c>
      <c r="K415">
        <v>120</v>
      </c>
      <c r="L415">
        <v>11</v>
      </c>
      <c r="M415">
        <v>115</v>
      </c>
      <c r="N415">
        <f t="shared" si="104"/>
        <v>3.39</v>
      </c>
      <c r="O415">
        <f t="shared" si="105"/>
        <v>1.6</v>
      </c>
    </row>
    <row r="416" spans="1:15" x14ac:dyDescent="0.25">
      <c r="A416" t="s">
        <v>764</v>
      </c>
      <c r="B416">
        <v>0</v>
      </c>
      <c r="C416" t="s">
        <v>278</v>
      </c>
      <c r="D416">
        <v>0</v>
      </c>
      <c r="E416">
        <v>1300.1600000000001</v>
      </c>
      <c r="G416">
        <v>1.5</v>
      </c>
      <c r="J416" t="s">
        <v>688</v>
      </c>
      <c r="K416">
        <v>120</v>
      </c>
      <c r="L416">
        <v>16</v>
      </c>
      <c r="M416">
        <v>115</v>
      </c>
      <c r="N416">
        <f t="shared" si="104"/>
        <v>2.62</v>
      </c>
      <c r="O416">
        <f t="shared" si="105"/>
        <v>2.4</v>
      </c>
    </row>
    <row r="417" spans="1:15" x14ac:dyDescent="0.25">
      <c r="A417" t="s">
        <v>765</v>
      </c>
      <c r="B417">
        <v>1</v>
      </c>
      <c r="C417" t="s">
        <v>370</v>
      </c>
      <c r="D417">
        <v>496</v>
      </c>
      <c r="E417">
        <v>3241.8333772189817</v>
      </c>
      <c r="F417">
        <v>0.95</v>
      </c>
      <c r="G417">
        <v>1.1000000000000001</v>
      </c>
      <c r="H417">
        <v>26</v>
      </c>
      <c r="I417">
        <v>8.6999999999999993</v>
      </c>
      <c r="J417" t="s">
        <v>688</v>
      </c>
      <c r="K417">
        <v>120</v>
      </c>
      <c r="L417">
        <v>16</v>
      </c>
      <c r="M417">
        <v>115</v>
      </c>
      <c r="N417">
        <f t="shared" si="104"/>
        <v>2.62</v>
      </c>
      <c r="O417">
        <f t="shared" si="105"/>
        <v>2.4</v>
      </c>
    </row>
    <row r="418" spans="1:15" x14ac:dyDescent="0.25">
      <c r="A418" t="s">
        <v>766</v>
      </c>
      <c r="B418">
        <v>2</v>
      </c>
      <c r="C418" t="s">
        <v>372</v>
      </c>
      <c r="D418">
        <v>532</v>
      </c>
      <c r="E418">
        <v>3471.5459677567114</v>
      </c>
      <c r="F418">
        <v>0.95</v>
      </c>
      <c r="G418">
        <v>1.1000000000000001</v>
      </c>
      <c r="H418">
        <v>30</v>
      </c>
      <c r="I418">
        <v>9.8000000000000007</v>
      </c>
      <c r="J418" t="s">
        <v>688</v>
      </c>
      <c r="K418">
        <v>120</v>
      </c>
      <c r="L418">
        <v>16</v>
      </c>
      <c r="M418">
        <v>115</v>
      </c>
      <c r="N418">
        <f t="shared" si="104"/>
        <v>2.62</v>
      </c>
      <c r="O418">
        <f t="shared" si="105"/>
        <v>2.4</v>
      </c>
    </row>
    <row r="419" spans="1:15" x14ac:dyDescent="0.25">
      <c r="A419" t="s">
        <v>767</v>
      </c>
      <c r="B419">
        <v>3</v>
      </c>
      <c r="C419" t="s">
        <v>281</v>
      </c>
      <c r="D419">
        <v>740</v>
      </c>
      <c r="E419">
        <v>4829.7</v>
      </c>
      <c r="F419">
        <v>0.95</v>
      </c>
      <c r="G419">
        <v>1.1000000000000001</v>
      </c>
      <c r="H419">
        <v>44.8</v>
      </c>
      <c r="I419">
        <v>14.3</v>
      </c>
      <c r="J419" t="s">
        <v>688</v>
      </c>
      <c r="K419">
        <v>120</v>
      </c>
      <c r="L419">
        <v>16</v>
      </c>
      <c r="M419">
        <v>115</v>
      </c>
      <c r="N419">
        <f t="shared" si="104"/>
        <v>2.62</v>
      </c>
      <c r="O419">
        <f t="shared" si="105"/>
        <v>2.4</v>
      </c>
    </row>
    <row r="420" spans="1:15" x14ac:dyDescent="0.25">
      <c r="A420" t="s">
        <v>768</v>
      </c>
      <c r="B420">
        <v>0</v>
      </c>
      <c r="C420" t="s">
        <v>278</v>
      </c>
      <c r="D420">
        <v>0</v>
      </c>
      <c r="E420">
        <v>2029.6000000000001</v>
      </c>
      <c r="G420">
        <v>1.5</v>
      </c>
      <c r="J420" t="s">
        <v>688</v>
      </c>
      <c r="K420">
        <v>120</v>
      </c>
      <c r="L420">
        <v>21</v>
      </c>
      <c r="M420">
        <v>115</v>
      </c>
      <c r="N420">
        <f t="shared" si="104"/>
        <v>4.12</v>
      </c>
      <c r="O420">
        <f t="shared" si="105"/>
        <v>3.2</v>
      </c>
    </row>
    <row r="421" spans="1:15" x14ac:dyDescent="0.25">
      <c r="A421" t="s">
        <v>769</v>
      </c>
      <c r="B421">
        <v>1</v>
      </c>
      <c r="C421" t="s">
        <v>370</v>
      </c>
      <c r="D421">
        <v>541.56076058716258</v>
      </c>
      <c r="E421">
        <v>4175.015825613802</v>
      </c>
      <c r="F421">
        <v>0.85</v>
      </c>
      <c r="G421">
        <v>1.05</v>
      </c>
      <c r="H421">
        <v>26</v>
      </c>
      <c r="I421">
        <v>8.6999999999999993</v>
      </c>
      <c r="J421" t="s">
        <v>688</v>
      </c>
      <c r="K421">
        <v>120</v>
      </c>
      <c r="L421">
        <v>21</v>
      </c>
      <c r="M421">
        <v>115</v>
      </c>
      <c r="N421">
        <f t="shared" si="104"/>
        <v>4.12</v>
      </c>
      <c r="O421">
        <f t="shared" si="105"/>
        <v>3.2</v>
      </c>
    </row>
    <row r="422" spans="1:15" x14ac:dyDescent="0.25">
      <c r="A422" t="s">
        <v>770</v>
      </c>
      <c r="B422">
        <v>2</v>
      </c>
      <c r="C422" t="s">
        <v>372</v>
      </c>
      <c r="D422">
        <v>579.9351342123673</v>
      </c>
      <c r="E422">
        <v>4470.8526528786542</v>
      </c>
      <c r="F422">
        <v>0.85</v>
      </c>
      <c r="G422">
        <v>1.05</v>
      </c>
      <c r="H422">
        <v>30</v>
      </c>
      <c r="I422">
        <v>9.8000000000000007</v>
      </c>
      <c r="J422" t="s">
        <v>688</v>
      </c>
      <c r="K422">
        <v>120</v>
      </c>
      <c r="L422">
        <v>21</v>
      </c>
      <c r="M422">
        <v>115</v>
      </c>
      <c r="N422">
        <f t="shared" si="104"/>
        <v>4.12</v>
      </c>
      <c r="O422">
        <f t="shared" si="105"/>
        <v>3.2</v>
      </c>
    </row>
    <row r="423" spans="1:15" x14ac:dyDescent="0.25">
      <c r="A423" t="s">
        <v>771</v>
      </c>
      <c r="B423">
        <v>3</v>
      </c>
      <c r="C423" t="s">
        <v>281</v>
      </c>
      <c r="D423">
        <v>806.82</v>
      </c>
      <c r="E423">
        <v>6219.96</v>
      </c>
      <c r="F423">
        <v>0.85</v>
      </c>
      <c r="G423">
        <v>1.05</v>
      </c>
      <c r="H423">
        <v>44.8</v>
      </c>
      <c r="I423">
        <v>14.3</v>
      </c>
      <c r="J423" t="s">
        <v>688</v>
      </c>
      <c r="K423">
        <v>120</v>
      </c>
      <c r="L423">
        <v>21</v>
      </c>
      <c r="M423">
        <v>115</v>
      </c>
      <c r="N423">
        <f t="shared" si="104"/>
        <v>4.12</v>
      </c>
      <c r="O423">
        <f t="shared" si="105"/>
        <v>3.2</v>
      </c>
    </row>
    <row r="424" spans="1:15" x14ac:dyDescent="0.25">
      <c r="A424" t="s">
        <v>772</v>
      </c>
      <c r="B424">
        <v>0</v>
      </c>
      <c r="C424" t="s">
        <v>278</v>
      </c>
      <c r="D424">
        <v>0</v>
      </c>
      <c r="E424">
        <v>1138.3200000000002</v>
      </c>
      <c r="G424">
        <v>1.5</v>
      </c>
      <c r="J424" t="s">
        <v>688</v>
      </c>
      <c r="K424">
        <v>140</v>
      </c>
      <c r="L424">
        <v>11</v>
      </c>
      <c r="M424">
        <v>135</v>
      </c>
      <c r="N424">
        <f t="shared" si="104"/>
        <v>3.29</v>
      </c>
      <c r="O424">
        <f t="shared" si="105"/>
        <v>1.9</v>
      </c>
    </row>
    <row r="425" spans="1:15" x14ac:dyDescent="0.25">
      <c r="A425" t="s">
        <v>773</v>
      </c>
      <c r="B425">
        <v>1</v>
      </c>
      <c r="C425" t="s">
        <v>370</v>
      </c>
      <c r="D425">
        <v>515</v>
      </c>
      <c r="E425">
        <v>3077.015307780141</v>
      </c>
      <c r="F425">
        <v>0.95</v>
      </c>
      <c r="G425">
        <v>1.1000000000000001</v>
      </c>
      <c r="H425">
        <v>26</v>
      </c>
      <c r="I425">
        <v>10.1</v>
      </c>
      <c r="J425" t="s">
        <v>688</v>
      </c>
      <c r="K425">
        <v>140</v>
      </c>
      <c r="L425">
        <v>11</v>
      </c>
      <c r="M425">
        <v>135</v>
      </c>
      <c r="N425">
        <f t="shared" si="104"/>
        <v>3.29</v>
      </c>
      <c r="O425">
        <f t="shared" si="105"/>
        <v>1.9</v>
      </c>
    </row>
    <row r="426" spans="1:15" x14ac:dyDescent="0.25">
      <c r="A426" t="s">
        <v>774</v>
      </c>
      <c r="B426">
        <v>2</v>
      </c>
      <c r="C426" t="s">
        <v>372</v>
      </c>
      <c r="D426">
        <v>558</v>
      </c>
      <c r="E426">
        <v>3332.5766142436496</v>
      </c>
      <c r="F426">
        <v>0.95</v>
      </c>
      <c r="G426">
        <v>1.1000000000000001</v>
      </c>
      <c r="H426">
        <v>30</v>
      </c>
      <c r="I426">
        <v>11.2</v>
      </c>
      <c r="J426" t="s">
        <v>688</v>
      </c>
      <c r="K426">
        <v>140</v>
      </c>
      <c r="L426">
        <v>11</v>
      </c>
      <c r="M426">
        <v>135</v>
      </c>
      <c r="N426">
        <f t="shared" si="104"/>
        <v>3.29</v>
      </c>
      <c r="O426">
        <f t="shared" si="105"/>
        <v>1.9</v>
      </c>
    </row>
    <row r="427" spans="1:15" x14ac:dyDescent="0.25">
      <c r="A427" t="s">
        <v>775</v>
      </c>
      <c r="B427">
        <v>3</v>
      </c>
      <c r="C427" t="s">
        <v>281</v>
      </c>
      <c r="D427">
        <v>704</v>
      </c>
      <c r="E427">
        <v>4202.8999999999996</v>
      </c>
      <c r="F427">
        <v>0.95</v>
      </c>
      <c r="G427">
        <v>1.1000000000000001</v>
      </c>
      <c r="H427">
        <v>44.8</v>
      </c>
      <c r="I427">
        <v>17.5</v>
      </c>
      <c r="J427" t="s">
        <v>688</v>
      </c>
      <c r="K427">
        <v>140</v>
      </c>
      <c r="L427">
        <v>11</v>
      </c>
      <c r="M427">
        <v>135</v>
      </c>
      <c r="N427">
        <f t="shared" si="104"/>
        <v>3.29</v>
      </c>
      <c r="O427">
        <f t="shared" si="105"/>
        <v>1.9</v>
      </c>
    </row>
    <row r="428" spans="1:15" x14ac:dyDescent="0.25">
      <c r="A428" t="s">
        <v>776</v>
      </c>
      <c r="B428">
        <v>0</v>
      </c>
      <c r="C428" t="s">
        <v>278</v>
      </c>
      <c r="D428">
        <v>0</v>
      </c>
      <c r="E428">
        <v>1516.4</v>
      </c>
      <c r="G428">
        <v>1.5</v>
      </c>
      <c r="J428" t="s">
        <v>688</v>
      </c>
      <c r="K428">
        <v>140</v>
      </c>
      <c r="L428">
        <v>16</v>
      </c>
      <c r="M428">
        <v>135</v>
      </c>
      <c r="N428">
        <f t="shared" si="104"/>
        <v>2.59</v>
      </c>
      <c r="O428">
        <f t="shared" si="105"/>
        <v>2.8</v>
      </c>
    </row>
    <row r="429" spans="1:15" x14ac:dyDescent="0.25">
      <c r="A429" t="s">
        <v>777</v>
      </c>
      <c r="B429">
        <v>1</v>
      </c>
      <c r="C429" t="s">
        <v>370</v>
      </c>
      <c r="D429">
        <v>589</v>
      </c>
      <c r="E429">
        <v>3844.4231409656436</v>
      </c>
      <c r="F429">
        <v>0.95</v>
      </c>
      <c r="G429">
        <v>1.1000000000000001</v>
      </c>
      <c r="H429">
        <v>26</v>
      </c>
      <c r="I429">
        <v>9.6</v>
      </c>
      <c r="J429" t="s">
        <v>688</v>
      </c>
      <c r="K429">
        <v>140</v>
      </c>
      <c r="L429">
        <v>16</v>
      </c>
      <c r="M429">
        <v>135</v>
      </c>
      <c r="N429">
        <f t="shared" si="104"/>
        <v>2.59</v>
      </c>
      <c r="O429">
        <f t="shared" si="105"/>
        <v>2.8</v>
      </c>
    </row>
    <row r="430" spans="1:15" x14ac:dyDescent="0.25">
      <c r="A430" t="s">
        <v>778</v>
      </c>
      <c r="B430">
        <v>2</v>
      </c>
      <c r="C430" t="s">
        <v>372</v>
      </c>
      <c r="D430">
        <v>630</v>
      </c>
      <c r="E430">
        <v>4117.1080284867467</v>
      </c>
      <c r="F430">
        <v>0.95</v>
      </c>
      <c r="G430">
        <v>1.1000000000000001</v>
      </c>
      <c r="H430">
        <v>30</v>
      </c>
      <c r="I430">
        <v>10.5</v>
      </c>
      <c r="J430" t="s">
        <v>688</v>
      </c>
      <c r="K430">
        <v>140</v>
      </c>
      <c r="L430">
        <v>16</v>
      </c>
      <c r="M430">
        <v>135</v>
      </c>
      <c r="N430">
        <f t="shared" si="104"/>
        <v>2.59</v>
      </c>
      <c r="O430">
        <f t="shared" si="105"/>
        <v>2.8</v>
      </c>
    </row>
    <row r="431" spans="1:15" x14ac:dyDescent="0.25">
      <c r="A431" t="s">
        <v>779</v>
      </c>
      <c r="B431">
        <v>3</v>
      </c>
      <c r="C431" t="s">
        <v>281</v>
      </c>
      <c r="D431">
        <v>885</v>
      </c>
      <c r="E431">
        <v>5776.7</v>
      </c>
      <c r="F431">
        <v>0.95</v>
      </c>
      <c r="G431">
        <v>1.1000000000000001</v>
      </c>
      <c r="H431">
        <v>45.4</v>
      </c>
      <c r="I431">
        <v>16.100000000000001</v>
      </c>
      <c r="J431" t="s">
        <v>688</v>
      </c>
      <c r="K431">
        <v>140</v>
      </c>
      <c r="L431">
        <v>16</v>
      </c>
      <c r="M431">
        <v>135</v>
      </c>
      <c r="N431">
        <f t="shared" si="104"/>
        <v>2.59</v>
      </c>
      <c r="O431">
        <f t="shared" si="105"/>
        <v>2.8</v>
      </c>
    </row>
    <row r="432" spans="1:15" x14ac:dyDescent="0.25">
      <c r="A432" t="s">
        <v>780</v>
      </c>
      <c r="B432">
        <v>0</v>
      </c>
      <c r="C432" t="s">
        <v>278</v>
      </c>
      <c r="D432">
        <v>0</v>
      </c>
      <c r="E432">
        <v>2368</v>
      </c>
      <c r="G432">
        <v>1.5</v>
      </c>
      <c r="J432" t="s">
        <v>688</v>
      </c>
      <c r="K432">
        <v>140</v>
      </c>
      <c r="L432">
        <v>21</v>
      </c>
      <c r="M432">
        <v>135</v>
      </c>
      <c r="N432">
        <f t="shared" si="104"/>
        <v>4.0599999999999996</v>
      </c>
      <c r="O432">
        <f t="shared" si="105"/>
        <v>3.7</v>
      </c>
    </row>
    <row r="433" spans="1:15" x14ac:dyDescent="0.25">
      <c r="A433" t="s">
        <v>781</v>
      </c>
      <c r="B433">
        <v>1</v>
      </c>
      <c r="C433" t="s">
        <v>370</v>
      </c>
      <c r="D433">
        <v>642.22570316870622</v>
      </c>
      <c r="E433">
        <v>4951.0649025572329</v>
      </c>
      <c r="F433">
        <v>0.85</v>
      </c>
      <c r="G433">
        <v>1.05</v>
      </c>
      <c r="H433">
        <v>26</v>
      </c>
      <c r="I433">
        <v>9.6</v>
      </c>
      <c r="J433" t="s">
        <v>688</v>
      </c>
      <c r="K433">
        <v>140</v>
      </c>
      <c r="L433">
        <v>21</v>
      </c>
      <c r="M433">
        <v>135</v>
      </c>
      <c r="N433">
        <f t="shared" si="104"/>
        <v>4.0599999999999996</v>
      </c>
      <c r="O433">
        <f t="shared" si="105"/>
        <v>3.7</v>
      </c>
    </row>
    <row r="434" spans="1:15" x14ac:dyDescent="0.25">
      <c r="A434" t="s">
        <v>782</v>
      </c>
      <c r="B434">
        <v>2</v>
      </c>
      <c r="C434" t="s">
        <v>372</v>
      </c>
      <c r="D434">
        <v>687.77876463210498</v>
      </c>
      <c r="E434">
        <v>5302.2438770247491</v>
      </c>
      <c r="F434">
        <v>0.85</v>
      </c>
      <c r="G434">
        <v>1.05</v>
      </c>
      <c r="H434">
        <v>30</v>
      </c>
      <c r="I434">
        <v>10.5</v>
      </c>
      <c r="J434" t="s">
        <v>688</v>
      </c>
      <c r="K434">
        <v>140</v>
      </c>
      <c r="L434">
        <v>21</v>
      </c>
      <c r="M434">
        <v>135</v>
      </c>
      <c r="N434">
        <f t="shared" si="104"/>
        <v>4.0599999999999996</v>
      </c>
      <c r="O434">
        <f t="shared" si="105"/>
        <v>3.7</v>
      </c>
    </row>
    <row r="435" spans="1:15" x14ac:dyDescent="0.25">
      <c r="A435" t="s">
        <v>783</v>
      </c>
      <c r="B435">
        <v>3</v>
      </c>
      <c r="C435" t="s">
        <v>281</v>
      </c>
      <c r="D435">
        <v>965.02</v>
      </c>
      <c r="E435">
        <v>7439.56</v>
      </c>
      <c r="F435">
        <v>0.85</v>
      </c>
      <c r="G435">
        <v>1.05</v>
      </c>
      <c r="H435">
        <v>45.4</v>
      </c>
      <c r="I435">
        <v>16.100000000000001</v>
      </c>
      <c r="J435" t="s">
        <v>688</v>
      </c>
      <c r="K435">
        <v>140</v>
      </c>
      <c r="L435">
        <v>21</v>
      </c>
      <c r="M435">
        <v>135</v>
      </c>
      <c r="N435">
        <f t="shared" si="104"/>
        <v>4.0599999999999996</v>
      </c>
      <c r="O435">
        <f t="shared" si="105"/>
        <v>3.7</v>
      </c>
    </row>
    <row r="436" spans="1:15" x14ac:dyDescent="0.25">
      <c r="A436" t="s">
        <v>784</v>
      </c>
      <c r="B436">
        <v>0</v>
      </c>
      <c r="C436" t="s">
        <v>278</v>
      </c>
      <c r="D436">
        <v>0</v>
      </c>
      <c r="E436">
        <v>1301.52</v>
      </c>
      <c r="G436">
        <v>1.5</v>
      </c>
      <c r="J436" t="s">
        <v>688</v>
      </c>
      <c r="K436">
        <v>160</v>
      </c>
      <c r="L436">
        <v>11</v>
      </c>
      <c r="M436">
        <v>155</v>
      </c>
      <c r="N436">
        <f t="shared" si="104"/>
        <v>3.19</v>
      </c>
      <c r="O436">
        <f t="shared" si="105"/>
        <v>2.1</v>
      </c>
    </row>
    <row r="437" spans="1:15" x14ac:dyDescent="0.25">
      <c r="A437" t="s">
        <v>785</v>
      </c>
      <c r="B437">
        <v>1</v>
      </c>
      <c r="C437" t="s">
        <v>370</v>
      </c>
      <c r="D437">
        <v>592</v>
      </c>
      <c r="E437">
        <v>3533.107636511756</v>
      </c>
      <c r="F437">
        <v>0.95</v>
      </c>
      <c r="G437">
        <v>1.1000000000000001</v>
      </c>
      <c r="H437">
        <v>26</v>
      </c>
      <c r="I437">
        <v>11</v>
      </c>
      <c r="J437" t="s">
        <v>688</v>
      </c>
      <c r="K437">
        <v>160</v>
      </c>
      <c r="L437">
        <v>11</v>
      </c>
      <c r="M437">
        <v>155</v>
      </c>
      <c r="N437">
        <f t="shared" si="104"/>
        <v>3.19</v>
      </c>
      <c r="O437">
        <f t="shared" si="105"/>
        <v>2.1</v>
      </c>
    </row>
    <row r="438" spans="1:15" x14ac:dyDescent="0.25">
      <c r="A438" t="s">
        <v>786</v>
      </c>
      <c r="B438">
        <v>2</v>
      </c>
      <c r="C438" t="s">
        <v>372</v>
      </c>
      <c r="D438">
        <v>642</v>
      </c>
      <c r="E438">
        <v>3835.359341571188</v>
      </c>
      <c r="F438">
        <v>0.95</v>
      </c>
      <c r="G438">
        <v>1.1000000000000001</v>
      </c>
      <c r="H438">
        <v>30</v>
      </c>
      <c r="I438">
        <v>12.4</v>
      </c>
      <c r="J438" t="s">
        <v>688</v>
      </c>
      <c r="K438">
        <v>160</v>
      </c>
      <c r="L438">
        <v>11</v>
      </c>
      <c r="M438">
        <v>155</v>
      </c>
      <c r="N438">
        <f t="shared" si="104"/>
        <v>3.19</v>
      </c>
      <c r="O438">
        <f t="shared" si="105"/>
        <v>2.1</v>
      </c>
    </row>
    <row r="439" spans="1:15" x14ac:dyDescent="0.25">
      <c r="A439" t="s">
        <v>787</v>
      </c>
      <c r="B439">
        <v>3</v>
      </c>
      <c r="C439" t="s">
        <v>281</v>
      </c>
      <c r="D439">
        <v>819</v>
      </c>
      <c r="E439">
        <v>4891.8999999999996</v>
      </c>
      <c r="F439">
        <v>0.95</v>
      </c>
      <c r="G439">
        <v>1.1000000000000001</v>
      </c>
      <c r="H439">
        <v>45.5</v>
      </c>
      <c r="I439">
        <v>19.2</v>
      </c>
      <c r="J439" t="s">
        <v>688</v>
      </c>
      <c r="K439">
        <v>160</v>
      </c>
      <c r="L439">
        <v>11</v>
      </c>
      <c r="M439">
        <v>155</v>
      </c>
      <c r="N439">
        <f t="shared" si="104"/>
        <v>3.19</v>
      </c>
      <c r="O439">
        <f t="shared" si="105"/>
        <v>2.1</v>
      </c>
    </row>
    <row r="440" spans="1:15" x14ac:dyDescent="0.25">
      <c r="A440" t="s">
        <v>788</v>
      </c>
      <c r="B440">
        <v>0</v>
      </c>
      <c r="C440" t="s">
        <v>278</v>
      </c>
      <c r="D440">
        <v>0</v>
      </c>
      <c r="E440">
        <v>1733.3200000000002</v>
      </c>
      <c r="G440">
        <v>1.5</v>
      </c>
      <c r="J440" t="s">
        <v>688</v>
      </c>
      <c r="K440">
        <v>160</v>
      </c>
      <c r="L440">
        <v>16</v>
      </c>
      <c r="M440">
        <v>155</v>
      </c>
      <c r="N440">
        <f t="shared" si="104"/>
        <v>2.56</v>
      </c>
      <c r="O440">
        <f t="shared" si="105"/>
        <v>3.2</v>
      </c>
    </row>
    <row r="441" spans="1:15" x14ac:dyDescent="0.25">
      <c r="A441" t="s">
        <v>789</v>
      </c>
      <c r="B441">
        <v>1</v>
      </c>
      <c r="C441" t="s">
        <v>370</v>
      </c>
      <c r="D441">
        <v>676</v>
      </c>
      <c r="E441">
        <v>4417.9368883555589</v>
      </c>
      <c r="F441">
        <v>0.95</v>
      </c>
      <c r="G441">
        <v>1.1000000000000001</v>
      </c>
      <c r="H441">
        <v>26</v>
      </c>
      <c r="I441">
        <v>11.5</v>
      </c>
      <c r="J441" t="s">
        <v>688</v>
      </c>
      <c r="K441">
        <v>160</v>
      </c>
      <c r="L441">
        <v>16</v>
      </c>
      <c r="M441">
        <v>155</v>
      </c>
      <c r="N441">
        <f t="shared" si="104"/>
        <v>2.56</v>
      </c>
      <c r="O441">
        <f t="shared" si="105"/>
        <v>3.2</v>
      </c>
    </row>
    <row r="442" spans="1:15" x14ac:dyDescent="0.25">
      <c r="A442" t="s">
        <v>790</v>
      </c>
      <c r="B442">
        <v>2</v>
      </c>
      <c r="C442" t="s">
        <v>372</v>
      </c>
      <c r="D442">
        <v>722</v>
      </c>
      <c r="E442">
        <v>4716.8848144627045</v>
      </c>
      <c r="F442">
        <v>0.95</v>
      </c>
      <c r="G442">
        <v>1.1000000000000001</v>
      </c>
      <c r="H442">
        <v>30</v>
      </c>
      <c r="I442">
        <v>12.8</v>
      </c>
      <c r="J442" t="s">
        <v>688</v>
      </c>
      <c r="K442">
        <v>160</v>
      </c>
      <c r="L442">
        <v>16</v>
      </c>
      <c r="M442">
        <v>155</v>
      </c>
      <c r="N442">
        <f t="shared" si="104"/>
        <v>2.56</v>
      </c>
      <c r="O442">
        <f t="shared" si="105"/>
        <v>3.2</v>
      </c>
    </row>
    <row r="443" spans="1:15" x14ac:dyDescent="0.25">
      <c r="A443" t="s">
        <v>791</v>
      </c>
      <c r="B443">
        <v>3</v>
      </c>
      <c r="C443" t="s">
        <v>281</v>
      </c>
      <c r="D443">
        <v>1030</v>
      </c>
      <c r="E443">
        <v>6723.7</v>
      </c>
      <c r="F443">
        <v>0.95</v>
      </c>
      <c r="G443">
        <v>1.1000000000000001</v>
      </c>
      <c r="H443">
        <v>46.4</v>
      </c>
      <c r="I443">
        <v>19.600000000000001</v>
      </c>
      <c r="J443" t="s">
        <v>688</v>
      </c>
      <c r="K443">
        <v>160</v>
      </c>
      <c r="L443">
        <v>16</v>
      </c>
      <c r="M443">
        <v>155</v>
      </c>
      <c r="N443">
        <f t="shared" si="104"/>
        <v>2.56</v>
      </c>
      <c r="O443">
        <f t="shared" si="105"/>
        <v>3.2</v>
      </c>
    </row>
    <row r="444" spans="1:15" x14ac:dyDescent="0.25">
      <c r="A444" t="s">
        <v>792</v>
      </c>
      <c r="B444">
        <v>0</v>
      </c>
      <c r="C444" t="s">
        <v>278</v>
      </c>
      <c r="D444">
        <v>0</v>
      </c>
      <c r="E444">
        <v>2705.6000000000004</v>
      </c>
      <c r="G444">
        <v>1.5</v>
      </c>
      <c r="J444" t="s">
        <v>688</v>
      </c>
      <c r="K444">
        <v>160</v>
      </c>
      <c r="L444">
        <v>21</v>
      </c>
      <c r="M444">
        <v>155</v>
      </c>
      <c r="N444">
        <f t="shared" si="104"/>
        <v>4.01</v>
      </c>
      <c r="O444">
        <f t="shared" si="105"/>
        <v>4.3</v>
      </c>
    </row>
    <row r="445" spans="1:15" x14ac:dyDescent="0.25">
      <c r="A445" t="s">
        <v>793</v>
      </c>
      <c r="B445">
        <v>1</v>
      </c>
      <c r="C445" t="s">
        <v>370</v>
      </c>
      <c r="D445">
        <v>738.0333851508442</v>
      </c>
      <c r="E445">
        <v>5689.6682460807178</v>
      </c>
      <c r="F445">
        <v>0.85</v>
      </c>
      <c r="G445">
        <v>1.05</v>
      </c>
      <c r="H445">
        <v>26</v>
      </c>
      <c r="I445">
        <v>11.5</v>
      </c>
      <c r="J445" t="s">
        <v>688</v>
      </c>
      <c r="K445">
        <v>160</v>
      </c>
      <c r="L445">
        <v>21</v>
      </c>
      <c r="M445">
        <v>155</v>
      </c>
      <c r="N445">
        <f t="shared" si="104"/>
        <v>4.01</v>
      </c>
      <c r="O445">
        <f t="shared" si="105"/>
        <v>4.3</v>
      </c>
    </row>
    <row r="446" spans="1:15" x14ac:dyDescent="0.25">
      <c r="A446" t="s">
        <v>794</v>
      </c>
      <c r="B446">
        <v>2</v>
      </c>
      <c r="C446" t="s">
        <v>372</v>
      </c>
      <c r="D446">
        <v>787.97378843505794</v>
      </c>
      <c r="E446">
        <v>6074.6702425752001</v>
      </c>
      <c r="F446">
        <v>0.85</v>
      </c>
      <c r="G446">
        <v>1.05</v>
      </c>
      <c r="H446">
        <v>30</v>
      </c>
      <c r="I446">
        <v>12.8</v>
      </c>
      <c r="J446" t="s">
        <v>688</v>
      </c>
      <c r="K446">
        <v>160</v>
      </c>
      <c r="L446">
        <v>21</v>
      </c>
      <c r="M446">
        <v>155</v>
      </c>
      <c r="N446">
        <f t="shared" si="104"/>
        <v>4.01</v>
      </c>
      <c r="O446">
        <f t="shared" si="105"/>
        <v>4.3</v>
      </c>
    </row>
    <row r="447" spans="1:15" x14ac:dyDescent="0.25">
      <c r="A447" t="s">
        <v>795</v>
      </c>
      <c r="B447">
        <v>3</v>
      </c>
      <c r="C447" t="s">
        <v>281</v>
      </c>
      <c r="D447">
        <v>1123.22</v>
      </c>
      <c r="E447">
        <v>8659.16</v>
      </c>
      <c r="F447">
        <v>0.85</v>
      </c>
      <c r="G447">
        <v>1.05</v>
      </c>
      <c r="H447">
        <v>46.4</v>
      </c>
      <c r="I447">
        <v>19.600000000000001</v>
      </c>
      <c r="J447" t="s">
        <v>688</v>
      </c>
      <c r="K447">
        <v>160</v>
      </c>
      <c r="L447">
        <v>21</v>
      </c>
      <c r="M447">
        <v>155</v>
      </c>
      <c r="N447">
        <f t="shared" si="104"/>
        <v>4.01</v>
      </c>
      <c r="O447">
        <f t="shared" si="105"/>
        <v>4.3</v>
      </c>
    </row>
    <row r="448" spans="1:15" x14ac:dyDescent="0.25">
      <c r="A448" t="s">
        <v>796</v>
      </c>
      <c r="B448">
        <v>0</v>
      </c>
      <c r="C448" t="s">
        <v>278</v>
      </c>
      <c r="D448">
        <v>0</v>
      </c>
      <c r="E448">
        <v>1464.0400000000002</v>
      </c>
      <c r="G448">
        <v>1.5</v>
      </c>
      <c r="J448" t="s">
        <v>688</v>
      </c>
      <c r="K448">
        <v>180</v>
      </c>
      <c r="L448">
        <v>11</v>
      </c>
      <c r="M448">
        <v>175</v>
      </c>
      <c r="N448">
        <f t="shared" si="104"/>
        <v>3.09</v>
      </c>
      <c r="O448">
        <f t="shared" si="105"/>
        <v>2.4</v>
      </c>
    </row>
    <row r="449" spans="1:15" x14ac:dyDescent="0.25">
      <c r="A449" t="s">
        <v>797</v>
      </c>
      <c r="B449">
        <v>1</v>
      </c>
      <c r="C449" t="s">
        <v>370</v>
      </c>
      <c r="D449">
        <v>675.10313623602258</v>
      </c>
      <c r="E449">
        <v>4030.7284303866513</v>
      </c>
      <c r="F449">
        <v>0.95</v>
      </c>
      <c r="G449">
        <v>1.1000000000000001</v>
      </c>
      <c r="H449">
        <v>26</v>
      </c>
      <c r="I449">
        <v>12.2</v>
      </c>
      <c r="J449" t="s">
        <v>688</v>
      </c>
      <c r="K449">
        <v>180</v>
      </c>
      <c r="L449">
        <v>11</v>
      </c>
      <c r="M449">
        <v>175</v>
      </c>
      <c r="N449">
        <f t="shared" si="104"/>
        <v>3.09</v>
      </c>
      <c r="O449">
        <f t="shared" si="105"/>
        <v>2.4</v>
      </c>
    </row>
    <row r="450" spans="1:15" x14ac:dyDescent="0.25">
      <c r="A450" t="s">
        <v>798</v>
      </c>
      <c r="B450">
        <v>2</v>
      </c>
      <c r="C450" t="s">
        <v>372</v>
      </c>
      <c r="D450">
        <v>732.85712932403612</v>
      </c>
      <c r="E450">
        <v>4375.55079813051</v>
      </c>
      <c r="F450">
        <v>0.95</v>
      </c>
      <c r="G450">
        <v>1.1000000000000001</v>
      </c>
      <c r="H450">
        <v>30</v>
      </c>
      <c r="I450">
        <v>13.7</v>
      </c>
      <c r="J450" t="s">
        <v>688</v>
      </c>
      <c r="K450">
        <v>180</v>
      </c>
      <c r="L450">
        <v>11</v>
      </c>
      <c r="M450">
        <v>175</v>
      </c>
      <c r="N450">
        <f t="shared" si="104"/>
        <v>3.09</v>
      </c>
      <c r="O450">
        <f t="shared" si="105"/>
        <v>2.4</v>
      </c>
    </row>
    <row r="451" spans="1:15" x14ac:dyDescent="0.25">
      <c r="A451" t="s">
        <v>799</v>
      </c>
      <c r="B451">
        <v>3</v>
      </c>
      <c r="C451" t="s">
        <v>281</v>
      </c>
      <c r="D451">
        <v>934.74</v>
      </c>
      <c r="E451">
        <v>5580.9</v>
      </c>
      <c r="F451">
        <v>0.95</v>
      </c>
      <c r="G451">
        <v>1.1000000000000001</v>
      </c>
      <c r="H451">
        <v>46</v>
      </c>
      <c r="I451">
        <v>22</v>
      </c>
      <c r="J451" t="s">
        <v>688</v>
      </c>
      <c r="K451">
        <v>180</v>
      </c>
      <c r="L451">
        <v>11</v>
      </c>
      <c r="M451">
        <v>175</v>
      </c>
      <c r="N451">
        <f t="shared" si="104"/>
        <v>3.09</v>
      </c>
      <c r="O451">
        <f t="shared" si="105"/>
        <v>2.4</v>
      </c>
    </row>
    <row r="452" spans="1:15" x14ac:dyDescent="0.25">
      <c r="A452" t="s">
        <v>800</v>
      </c>
      <c r="B452">
        <v>0</v>
      </c>
      <c r="C452" t="s">
        <v>278</v>
      </c>
      <c r="D452">
        <v>0</v>
      </c>
      <c r="E452">
        <v>1949.5600000000002</v>
      </c>
      <c r="G452">
        <v>1.5</v>
      </c>
      <c r="J452" t="s">
        <v>688</v>
      </c>
      <c r="K452">
        <v>180</v>
      </c>
      <c r="L452">
        <v>16</v>
      </c>
      <c r="M452">
        <v>175</v>
      </c>
      <c r="N452">
        <f t="shared" si="104"/>
        <v>2.52</v>
      </c>
      <c r="O452">
        <f t="shared" si="105"/>
        <v>3.6</v>
      </c>
    </row>
    <row r="453" spans="1:15" x14ac:dyDescent="0.25">
      <c r="A453" t="s">
        <v>801</v>
      </c>
      <c r="B453">
        <v>1</v>
      </c>
      <c r="C453" t="s">
        <v>370</v>
      </c>
      <c r="D453">
        <v>686.3088894339993</v>
      </c>
      <c r="E453">
        <v>4843.4549704976926</v>
      </c>
      <c r="F453">
        <v>0.95</v>
      </c>
      <c r="G453">
        <v>1.1000000000000001</v>
      </c>
      <c r="H453">
        <v>26</v>
      </c>
      <c r="I453">
        <v>11.5</v>
      </c>
      <c r="J453" t="s">
        <v>688</v>
      </c>
      <c r="K453">
        <v>180</v>
      </c>
      <c r="L453">
        <v>16</v>
      </c>
      <c r="M453">
        <v>175</v>
      </c>
      <c r="N453">
        <f t="shared" si="104"/>
        <v>2.52</v>
      </c>
      <c r="O453">
        <f t="shared" si="105"/>
        <v>3.6</v>
      </c>
    </row>
    <row r="454" spans="1:15" x14ac:dyDescent="0.25">
      <c r="A454" t="s">
        <v>802</v>
      </c>
      <c r="B454">
        <v>2</v>
      </c>
      <c r="C454" t="s">
        <v>372</v>
      </c>
      <c r="D454">
        <v>732.7492584003295</v>
      </c>
      <c r="E454">
        <v>5171.1963699821436</v>
      </c>
      <c r="F454">
        <v>0.95</v>
      </c>
      <c r="G454">
        <v>1.1000000000000001</v>
      </c>
      <c r="H454">
        <v>30</v>
      </c>
      <c r="I454">
        <v>12.8</v>
      </c>
      <c r="J454" t="s">
        <v>688</v>
      </c>
      <c r="K454">
        <v>180</v>
      </c>
      <c r="L454">
        <v>16</v>
      </c>
      <c r="M454">
        <v>175</v>
      </c>
      <c r="N454">
        <f t="shared" si="104"/>
        <v>2.52</v>
      </c>
      <c r="O454">
        <f t="shared" si="105"/>
        <v>3.6</v>
      </c>
    </row>
    <row r="455" spans="1:15" x14ac:dyDescent="0.25">
      <c r="A455" t="s">
        <v>803</v>
      </c>
      <c r="B455">
        <v>3</v>
      </c>
      <c r="C455" t="s">
        <v>281</v>
      </c>
      <c r="D455">
        <v>1044.5</v>
      </c>
      <c r="E455">
        <v>7371.3</v>
      </c>
      <c r="F455">
        <v>0.95</v>
      </c>
      <c r="G455">
        <v>1.1000000000000001</v>
      </c>
      <c r="H455">
        <v>46.4</v>
      </c>
      <c r="I455">
        <v>19.600000000000001</v>
      </c>
      <c r="J455" t="s">
        <v>688</v>
      </c>
      <c r="K455">
        <v>180</v>
      </c>
      <c r="L455">
        <v>16</v>
      </c>
      <c r="M455">
        <v>175</v>
      </c>
      <c r="N455">
        <f t="shared" si="104"/>
        <v>2.52</v>
      </c>
      <c r="O455">
        <f t="shared" si="105"/>
        <v>3.6</v>
      </c>
    </row>
    <row r="456" spans="1:15" x14ac:dyDescent="0.25">
      <c r="A456" t="s">
        <v>804</v>
      </c>
      <c r="B456">
        <v>0</v>
      </c>
      <c r="C456" t="s">
        <v>278</v>
      </c>
      <c r="D456">
        <v>0</v>
      </c>
      <c r="E456">
        <v>3044</v>
      </c>
      <c r="G456">
        <v>1.5</v>
      </c>
      <c r="J456" t="s">
        <v>688</v>
      </c>
      <c r="K456">
        <v>180</v>
      </c>
      <c r="L456">
        <v>21</v>
      </c>
      <c r="M456">
        <v>175</v>
      </c>
      <c r="N456">
        <f t="shared" si="104"/>
        <v>3.96</v>
      </c>
      <c r="O456">
        <f t="shared" si="105"/>
        <v>4.8</v>
      </c>
    </row>
    <row r="457" spans="1:15" x14ac:dyDescent="0.25">
      <c r="A457" t="s">
        <v>805</v>
      </c>
      <c r="B457">
        <v>1</v>
      </c>
      <c r="C457" t="s">
        <v>370</v>
      </c>
      <c r="D457">
        <v>750.12346036921247</v>
      </c>
      <c r="E457">
        <v>6016.7573462820046</v>
      </c>
      <c r="F457">
        <v>0.85</v>
      </c>
      <c r="G457">
        <v>1.05</v>
      </c>
      <c r="H457">
        <v>26</v>
      </c>
      <c r="I457">
        <v>11.5</v>
      </c>
      <c r="J457" t="s">
        <v>688</v>
      </c>
      <c r="K457">
        <v>180</v>
      </c>
      <c r="L457">
        <v>21</v>
      </c>
      <c r="M457">
        <v>175</v>
      </c>
      <c r="N457">
        <f t="shared" si="104"/>
        <v>3.96</v>
      </c>
      <c r="O457">
        <f t="shared" si="105"/>
        <v>4.8</v>
      </c>
    </row>
    <row r="458" spans="1:15" x14ac:dyDescent="0.25">
      <c r="A458" t="s">
        <v>806</v>
      </c>
      <c r="B458">
        <v>2</v>
      </c>
      <c r="C458" t="s">
        <v>372</v>
      </c>
      <c r="D458">
        <v>800.88196110577712</v>
      </c>
      <c r="E458">
        <v>6423.892435808023</v>
      </c>
      <c r="F458">
        <v>0.85</v>
      </c>
      <c r="G458">
        <v>1.05</v>
      </c>
      <c r="H458">
        <v>30</v>
      </c>
      <c r="I458">
        <v>12.8</v>
      </c>
      <c r="J458" t="s">
        <v>688</v>
      </c>
      <c r="K458">
        <v>180</v>
      </c>
      <c r="L458">
        <v>21</v>
      </c>
      <c r="M458">
        <v>175</v>
      </c>
      <c r="N458">
        <f t="shared" si="104"/>
        <v>3.96</v>
      </c>
      <c r="O458">
        <f t="shared" si="105"/>
        <v>4.8</v>
      </c>
    </row>
    <row r="459" spans="1:15" x14ac:dyDescent="0.25">
      <c r="A459" t="s">
        <v>807</v>
      </c>
      <c r="B459">
        <v>3</v>
      </c>
      <c r="C459" t="s">
        <v>281</v>
      </c>
      <c r="D459">
        <v>1141.6200000000001</v>
      </c>
      <c r="E459">
        <v>9156.9599999999991</v>
      </c>
      <c r="F459">
        <v>0.85</v>
      </c>
      <c r="G459">
        <v>1.05</v>
      </c>
      <c r="H459">
        <v>46.4</v>
      </c>
      <c r="I459">
        <v>19.600000000000001</v>
      </c>
      <c r="J459" t="s">
        <v>688</v>
      </c>
      <c r="K459">
        <v>180</v>
      </c>
      <c r="L459">
        <v>21</v>
      </c>
      <c r="M459">
        <v>175</v>
      </c>
      <c r="N459">
        <f t="shared" si="104"/>
        <v>3.96</v>
      </c>
      <c r="O459">
        <f t="shared" si="105"/>
        <v>4.8</v>
      </c>
    </row>
    <row r="460" spans="1:15" x14ac:dyDescent="0.25">
      <c r="A460" t="s">
        <v>808</v>
      </c>
      <c r="B460">
        <v>0</v>
      </c>
      <c r="C460" t="s">
        <v>278</v>
      </c>
      <c r="D460">
        <v>0</v>
      </c>
      <c r="E460">
        <v>1626.5600000000002</v>
      </c>
      <c r="G460">
        <v>1.5</v>
      </c>
      <c r="J460" t="s">
        <v>688</v>
      </c>
      <c r="K460">
        <v>200</v>
      </c>
      <c r="L460">
        <v>11</v>
      </c>
      <c r="M460">
        <v>195</v>
      </c>
      <c r="N460">
        <f t="shared" si="104"/>
        <v>2.99</v>
      </c>
      <c r="O460">
        <f t="shared" si="105"/>
        <v>2.7</v>
      </c>
    </row>
    <row r="461" spans="1:15" x14ac:dyDescent="0.25">
      <c r="A461" t="s">
        <v>809</v>
      </c>
      <c r="B461">
        <v>1</v>
      </c>
      <c r="C461" t="s">
        <v>370</v>
      </c>
      <c r="D461">
        <v>741</v>
      </c>
      <c r="E461">
        <v>4422.7050634086982</v>
      </c>
      <c r="F461">
        <v>0.95</v>
      </c>
      <c r="G461">
        <v>1.1000000000000001</v>
      </c>
      <c r="H461">
        <v>26</v>
      </c>
      <c r="I461">
        <v>13.4</v>
      </c>
      <c r="J461" t="s">
        <v>688</v>
      </c>
      <c r="K461">
        <v>200</v>
      </c>
      <c r="L461">
        <v>11</v>
      </c>
      <c r="M461">
        <v>195</v>
      </c>
      <c r="N461">
        <f t="shared" si="104"/>
        <v>2.99</v>
      </c>
      <c r="O461">
        <f t="shared" si="105"/>
        <v>2.7</v>
      </c>
    </row>
    <row r="462" spans="1:15" x14ac:dyDescent="0.25">
      <c r="A462" t="s">
        <v>810</v>
      </c>
      <c r="B462">
        <v>2</v>
      </c>
      <c r="C462" t="s">
        <v>372</v>
      </c>
      <c r="D462">
        <v>807</v>
      </c>
      <c r="E462">
        <v>4820.649682883678</v>
      </c>
      <c r="F462">
        <v>0.95</v>
      </c>
      <c r="G462">
        <v>1.1000000000000001</v>
      </c>
      <c r="H462">
        <v>30</v>
      </c>
      <c r="I462">
        <v>14.8</v>
      </c>
      <c r="J462" t="s">
        <v>688</v>
      </c>
      <c r="K462">
        <v>200</v>
      </c>
      <c r="L462">
        <v>11</v>
      </c>
      <c r="M462">
        <v>195</v>
      </c>
      <c r="N462">
        <f t="shared" si="104"/>
        <v>2.99</v>
      </c>
      <c r="O462">
        <f t="shared" si="105"/>
        <v>2.7</v>
      </c>
    </row>
    <row r="463" spans="1:15" x14ac:dyDescent="0.25">
      <c r="A463" t="s">
        <v>811</v>
      </c>
      <c r="B463">
        <v>3</v>
      </c>
      <c r="C463" t="s">
        <v>281</v>
      </c>
      <c r="D463">
        <v>1050</v>
      </c>
      <c r="E463">
        <v>6269.9</v>
      </c>
      <c r="F463">
        <v>0.95</v>
      </c>
      <c r="G463">
        <v>1.1000000000000001</v>
      </c>
      <c r="H463">
        <v>46.5</v>
      </c>
      <c r="I463">
        <v>24</v>
      </c>
      <c r="J463" t="s">
        <v>688</v>
      </c>
      <c r="K463">
        <v>200</v>
      </c>
      <c r="L463">
        <v>11</v>
      </c>
      <c r="M463">
        <v>195</v>
      </c>
      <c r="N463">
        <f t="shared" si="104"/>
        <v>2.99</v>
      </c>
      <c r="O463">
        <f t="shared" si="105"/>
        <v>2.7</v>
      </c>
    </row>
    <row r="464" spans="1:15" x14ac:dyDescent="0.25">
      <c r="A464" t="s">
        <v>812</v>
      </c>
      <c r="B464">
        <v>0</v>
      </c>
      <c r="C464" t="s">
        <v>278</v>
      </c>
      <c r="D464">
        <v>0</v>
      </c>
      <c r="E464">
        <v>2166.48</v>
      </c>
      <c r="G464">
        <v>1.5</v>
      </c>
      <c r="J464" t="s">
        <v>688</v>
      </c>
      <c r="K464">
        <v>200</v>
      </c>
      <c r="L464">
        <v>16</v>
      </c>
      <c r="M464">
        <v>195</v>
      </c>
      <c r="N464">
        <f t="shared" si="104"/>
        <v>2.4900000000000002</v>
      </c>
      <c r="O464">
        <f t="shared" si="105"/>
        <v>4</v>
      </c>
    </row>
    <row r="465" spans="1:15" x14ac:dyDescent="0.25">
      <c r="A465" t="s">
        <v>813</v>
      </c>
      <c r="B465">
        <v>1</v>
      </c>
      <c r="C465" t="s">
        <v>370</v>
      </c>
      <c r="D465">
        <v>868</v>
      </c>
      <c r="E465">
        <v>5667.1755761695722</v>
      </c>
      <c r="F465">
        <v>0.95</v>
      </c>
      <c r="G465">
        <v>1.1000000000000001</v>
      </c>
      <c r="H465">
        <v>26</v>
      </c>
      <c r="I465">
        <v>13.2</v>
      </c>
      <c r="J465" t="s">
        <v>688</v>
      </c>
      <c r="K465">
        <v>200</v>
      </c>
      <c r="L465">
        <v>16</v>
      </c>
      <c r="M465">
        <v>195</v>
      </c>
      <c r="N465">
        <f t="shared" si="104"/>
        <v>2.4900000000000002</v>
      </c>
      <c r="O465">
        <f t="shared" si="105"/>
        <v>4</v>
      </c>
    </row>
    <row r="466" spans="1:15" x14ac:dyDescent="0.25">
      <c r="A466" t="s">
        <v>814</v>
      </c>
      <c r="B466">
        <v>2</v>
      </c>
      <c r="C466" t="s">
        <v>372</v>
      </c>
      <c r="D466">
        <v>914</v>
      </c>
      <c r="E466">
        <v>5971.3549398587584</v>
      </c>
      <c r="F466">
        <v>0.95</v>
      </c>
      <c r="G466">
        <v>1.1000000000000001</v>
      </c>
      <c r="H466">
        <v>30</v>
      </c>
      <c r="I466">
        <v>14.7</v>
      </c>
      <c r="J466" t="s">
        <v>688</v>
      </c>
      <c r="K466">
        <v>200</v>
      </c>
      <c r="L466">
        <v>16</v>
      </c>
      <c r="M466">
        <v>195</v>
      </c>
      <c r="N466">
        <f t="shared" si="104"/>
        <v>2.4900000000000002</v>
      </c>
      <c r="O466">
        <f t="shared" si="105"/>
        <v>4</v>
      </c>
    </row>
    <row r="467" spans="1:15" x14ac:dyDescent="0.25">
      <c r="A467" t="s">
        <v>815</v>
      </c>
      <c r="B467">
        <v>3</v>
      </c>
      <c r="C467" t="s">
        <v>281</v>
      </c>
      <c r="D467">
        <v>1320</v>
      </c>
      <c r="E467">
        <v>8617.7000000000007</v>
      </c>
      <c r="F467">
        <v>0.95</v>
      </c>
      <c r="G467">
        <v>1.1000000000000001</v>
      </c>
      <c r="H467">
        <v>47.1</v>
      </c>
      <c r="I467">
        <v>23.5</v>
      </c>
      <c r="J467" t="s">
        <v>688</v>
      </c>
      <c r="K467">
        <v>200</v>
      </c>
      <c r="L467">
        <v>16</v>
      </c>
      <c r="M467">
        <v>195</v>
      </c>
      <c r="N467">
        <f t="shared" si="104"/>
        <v>2.4900000000000002</v>
      </c>
      <c r="O467">
        <f t="shared" si="105"/>
        <v>4</v>
      </c>
    </row>
    <row r="468" spans="1:15" x14ac:dyDescent="0.25">
      <c r="A468" t="s">
        <v>816</v>
      </c>
      <c r="B468">
        <v>0</v>
      </c>
      <c r="C468" t="s">
        <v>278</v>
      </c>
      <c r="D468">
        <v>0</v>
      </c>
      <c r="E468">
        <v>3382.4</v>
      </c>
      <c r="G468">
        <v>1.5</v>
      </c>
      <c r="J468" t="s">
        <v>688</v>
      </c>
      <c r="K468">
        <v>200</v>
      </c>
      <c r="L468">
        <v>21</v>
      </c>
      <c r="M468">
        <v>195</v>
      </c>
      <c r="N468">
        <f t="shared" si="104"/>
        <v>3.9</v>
      </c>
      <c r="O468">
        <f t="shared" si="105"/>
        <v>5.3</v>
      </c>
    </row>
    <row r="469" spans="1:15" x14ac:dyDescent="0.25">
      <c r="A469" t="s">
        <v>817</v>
      </c>
      <c r="B469">
        <v>1</v>
      </c>
      <c r="C469" t="s">
        <v>370</v>
      </c>
      <c r="D469">
        <v>946.7235228616961</v>
      </c>
      <c r="E469">
        <v>7298.5082710627348</v>
      </c>
      <c r="F469">
        <v>0.85</v>
      </c>
      <c r="G469">
        <v>1.05</v>
      </c>
      <c r="H469">
        <v>26</v>
      </c>
      <c r="I469">
        <v>13.2</v>
      </c>
      <c r="J469" t="s">
        <v>688</v>
      </c>
      <c r="K469">
        <v>200</v>
      </c>
      <c r="L469">
        <v>21</v>
      </c>
      <c r="M469">
        <v>195</v>
      </c>
      <c r="N469">
        <f t="shared" si="104"/>
        <v>3.9</v>
      </c>
      <c r="O469">
        <f t="shared" si="105"/>
        <v>5.3</v>
      </c>
    </row>
    <row r="470" spans="1:15" x14ac:dyDescent="0.25">
      <c r="A470" t="s">
        <v>818</v>
      </c>
      <c r="B470">
        <v>2</v>
      </c>
      <c r="C470" t="s">
        <v>372</v>
      </c>
      <c r="D470">
        <v>997.53785795739748</v>
      </c>
      <c r="E470">
        <v>7690.2476078687869</v>
      </c>
      <c r="F470">
        <v>0.85</v>
      </c>
      <c r="G470">
        <v>1.05</v>
      </c>
      <c r="H470">
        <v>30</v>
      </c>
      <c r="I470">
        <v>14.7</v>
      </c>
      <c r="J470" t="s">
        <v>688</v>
      </c>
      <c r="K470">
        <v>200</v>
      </c>
      <c r="L470">
        <v>21</v>
      </c>
      <c r="M470">
        <v>195</v>
      </c>
      <c r="N470">
        <f t="shared" si="104"/>
        <v>3.9</v>
      </c>
      <c r="O470">
        <f t="shared" si="105"/>
        <v>5.3</v>
      </c>
    </row>
    <row r="471" spans="1:15" x14ac:dyDescent="0.25">
      <c r="A471" t="s">
        <v>819</v>
      </c>
      <c r="B471">
        <v>3</v>
      </c>
      <c r="C471" t="s">
        <v>281</v>
      </c>
      <c r="D471">
        <v>1439.62</v>
      </c>
      <c r="E471">
        <v>11098.36</v>
      </c>
      <c r="F471">
        <v>0.85</v>
      </c>
      <c r="G471">
        <v>1.05</v>
      </c>
      <c r="H471">
        <v>47.1</v>
      </c>
      <c r="I471">
        <v>23.5</v>
      </c>
      <c r="J471" t="s">
        <v>688</v>
      </c>
      <c r="K471">
        <v>200</v>
      </c>
      <c r="L471">
        <v>21</v>
      </c>
      <c r="M471">
        <v>195</v>
      </c>
      <c r="N471">
        <f t="shared" si="104"/>
        <v>3.9</v>
      </c>
      <c r="O471">
        <f t="shared" si="105"/>
        <v>5.3</v>
      </c>
    </row>
    <row r="472" spans="1:15" x14ac:dyDescent="0.25">
      <c r="A472" t="s">
        <v>820</v>
      </c>
      <c r="B472">
        <v>0</v>
      </c>
      <c r="C472" t="s">
        <v>278</v>
      </c>
      <c r="D472">
        <v>0</v>
      </c>
      <c r="E472">
        <v>1668.7594202898554</v>
      </c>
      <c r="G472">
        <v>1.5</v>
      </c>
      <c r="J472" t="s">
        <v>688</v>
      </c>
      <c r="K472">
        <v>220</v>
      </c>
      <c r="L472">
        <v>11</v>
      </c>
      <c r="M472">
        <v>215</v>
      </c>
      <c r="N472">
        <f t="shared" si="104"/>
        <v>2.89</v>
      </c>
      <c r="O472">
        <f t="shared" si="105"/>
        <v>2.9</v>
      </c>
    </row>
    <row r="473" spans="1:15" x14ac:dyDescent="0.25">
      <c r="A473" t="s">
        <v>821</v>
      </c>
      <c r="B473">
        <v>1</v>
      </c>
      <c r="C473" t="s">
        <v>370</v>
      </c>
      <c r="D473">
        <v>809.18727868766814</v>
      </c>
      <c r="E473">
        <v>4831.2827990970827</v>
      </c>
      <c r="F473">
        <v>0.95</v>
      </c>
      <c r="G473">
        <v>1.1000000000000001</v>
      </c>
      <c r="H473">
        <v>26</v>
      </c>
      <c r="I473">
        <v>13.4</v>
      </c>
      <c r="J473" t="s">
        <v>688</v>
      </c>
      <c r="K473">
        <v>220</v>
      </c>
      <c r="L473">
        <v>11</v>
      </c>
      <c r="M473">
        <v>215</v>
      </c>
      <c r="N473">
        <f t="shared" si="104"/>
        <v>2.89</v>
      </c>
      <c r="O473">
        <f t="shared" si="105"/>
        <v>2.9</v>
      </c>
    </row>
    <row r="474" spans="1:15" x14ac:dyDescent="0.25">
      <c r="A474" t="s">
        <v>822</v>
      </c>
      <c r="B474">
        <v>2</v>
      </c>
      <c r="C474" t="s">
        <v>372</v>
      </c>
      <c r="D474">
        <v>884.1366084769129</v>
      </c>
      <c r="E474">
        <v>5278.770565343093</v>
      </c>
      <c r="F474">
        <v>0.95</v>
      </c>
      <c r="G474">
        <v>1.1000000000000001</v>
      </c>
      <c r="H474">
        <v>30</v>
      </c>
      <c r="I474">
        <v>14.8</v>
      </c>
      <c r="J474" t="s">
        <v>688</v>
      </c>
      <c r="K474">
        <v>220</v>
      </c>
      <c r="L474">
        <v>11</v>
      </c>
      <c r="M474">
        <v>215</v>
      </c>
      <c r="N474">
        <f t="shared" si="104"/>
        <v>2.89</v>
      </c>
      <c r="O474">
        <f t="shared" si="105"/>
        <v>2.9</v>
      </c>
    </row>
    <row r="475" spans="1:15" x14ac:dyDescent="0.25">
      <c r="A475" t="s">
        <v>823</v>
      </c>
      <c r="B475">
        <v>3</v>
      </c>
      <c r="C475" t="s">
        <v>281</v>
      </c>
      <c r="D475">
        <v>1165.54</v>
      </c>
      <c r="E475">
        <v>6958.9</v>
      </c>
      <c r="F475">
        <v>0.95</v>
      </c>
      <c r="G475">
        <v>1.1000000000000001</v>
      </c>
      <c r="H475">
        <v>46.9</v>
      </c>
      <c r="I475">
        <v>24</v>
      </c>
      <c r="J475" t="s">
        <v>688</v>
      </c>
      <c r="K475">
        <v>220</v>
      </c>
      <c r="L475">
        <v>11</v>
      </c>
      <c r="M475">
        <v>215</v>
      </c>
      <c r="N475">
        <f t="shared" si="104"/>
        <v>2.89</v>
      </c>
      <c r="O475">
        <f t="shared" si="105"/>
        <v>2.9</v>
      </c>
    </row>
    <row r="476" spans="1:15" x14ac:dyDescent="0.25">
      <c r="A476" t="s">
        <v>824</v>
      </c>
      <c r="B476">
        <v>0</v>
      </c>
      <c r="C476" t="s">
        <v>278</v>
      </c>
      <c r="D476">
        <v>0</v>
      </c>
      <c r="E476">
        <v>2222.880579710145</v>
      </c>
      <c r="G476">
        <v>1.5</v>
      </c>
      <c r="J476" t="s">
        <v>688</v>
      </c>
      <c r="K476">
        <v>220</v>
      </c>
      <c r="L476">
        <v>16</v>
      </c>
      <c r="M476">
        <v>215</v>
      </c>
      <c r="N476">
        <f t="shared" si="104"/>
        <v>2.4500000000000002</v>
      </c>
      <c r="O476">
        <f t="shared" si="105"/>
        <v>4.4000000000000004</v>
      </c>
    </row>
    <row r="477" spans="1:15" x14ac:dyDescent="0.25">
      <c r="A477" t="s">
        <v>825</v>
      </c>
      <c r="B477">
        <v>1</v>
      </c>
      <c r="C477" t="s">
        <v>370</v>
      </c>
      <c r="D477">
        <v>963.35813446001066</v>
      </c>
      <c r="E477">
        <v>6291.7251954043459</v>
      </c>
      <c r="F477">
        <v>0.95</v>
      </c>
      <c r="G477">
        <v>1.1000000000000001</v>
      </c>
      <c r="H477">
        <v>26</v>
      </c>
      <c r="I477">
        <v>15.5</v>
      </c>
      <c r="J477" t="s">
        <v>688</v>
      </c>
      <c r="K477">
        <v>220</v>
      </c>
      <c r="L477">
        <v>16</v>
      </c>
      <c r="M477">
        <v>215</v>
      </c>
      <c r="N477">
        <f t="shared" ref="N477:N540" si="106">ROUND(IF($L477=11,$R$30*$K477+$S$30,IF($L477=16,$R$31*$K477+$S$31,IF($L477=21,$R$32*$K477+$S$32,""))),2)</f>
        <v>2.4500000000000002</v>
      </c>
      <c r="O477">
        <f t="shared" ref="O477:O540" si="107">ROUND(IF($L477=11,$K477*$X$30,IF($L477=16,$K477*$X$32,IF($L477=21,$K477*$X$34,""))),1)</f>
        <v>4.4000000000000004</v>
      </c>
    </row>
    <row r="478" spans="1:15" x14ac:dyDescent="0.25">
      <c r="A478" t="s">
        <v>826</v>
      </c>
      <c r="B478">
        <v>2</v>
      </c>
      <c r="C478" t="s">
        <v>372</v>
      </c>
      <c r="D478">
        <v>1003.4910975149082</v>
      </c>
      <c r="E478">
        <v>6553.83496101116</v>
      </c>
      <c r="F478">
        <v>0.95</v>
      </c>
      <c r="G478">
        <v>1.1000000000000001</v>
      </c>
      <c r="H478">
        <v>30</v>
      </c>
      <c r="I478">
        <v>16.8</v>
      </c>
      <c r="J478" t="s">
        <v>688</v>
      </c>
      <c r="K478">
        <v>220</v>
      </c>
      <c r="L478">
        <v>16</v>
      </c>
      <c r="M478">
        <v>215</v>
      </c>
      <c r="N478">
        <f t="shared" si="106"/>
        <v>2.4500000000000002</v>
      </c>
      <c r="O478">
        <f t="shared" si="107"/>
        <v>4.4000000000000004</v>
      </c>
    </row>
    <row r="479" spans="1:15" x14ac:dyDescent="0.25">
      <c r="A479" t="s">
        <v>827</v>
      </c>
      <c r="B479">
        <v>3</v>
      </c>
      <c r="C479" t="s">
        <v>281</v>
      </c>
      <c r="D479">
        <v>1464.5</v>
      </c>
      <c r="E479">
        <v>9564.7000000000007</v>
      </c>
      <c r="F479">
        <v>0.95</v>
      </c>
      <c r="G479">
        <v>1.1000000000000001</v>
      </c>
      <c r="H479">
        <v>47.8</v>
      </c>
      <c r="I479">
        <v>27.5</v>
      </c>
      <c r="J479" t="s">
        <v>688</v>
      </c>
      <c r="K479">
        <v>220</v>
      </c>
      <c r="L479">
        <v>16</v>
      </c>
      <c r="M479">
        <v>215</v>
      </c>
      <c r="N479">
        <f t="shared" si="106"/>
        <v>2.4500000000000002</v>
      </c>
      <c r="O479">
        <f t="shared" si="107"/>
        <v>4.4000000000000004</v>
      </c>
    </row>
    <row r="480" spans="1:15" x14ac:dyDescent="0.25">
      <c r="A480" t="s">
        <v>828</v>
      </c>
      <c r="B480">
        <v>0</v>
      </c>
      <c r="C480" t="s">
        <v>278</v>
      </c>
      <c r="D480">
        <v>0</v>
      </c>
      <c r="E480">
        <v>3470.9101449275363</v>
      </c>
      <c r="G480">
        <v>1.5</v>
      </c>
      <c r="J480" t="s">
        <v>688</v>
      </c>
      <c r="K480">
        <v>220</v>
      </c>
      <c r="L480">
        <v>21</v>
      </c>
      <c r="M480">
        <v>215</v>
      </c>
      <c r="N480">
        <f t="shared" si="106"/>
        <v>3.85</v>
      </c>
      <c r="O480">
        <f t="shared" si="107"/>
        <v>5.9</v>
      </c>
    </row>
    <row r="481" spans="1:15" x14ac:dyDescent="0.25">
      <c r="A481" t="s">
        <v>829</v>
      </c>
      <c r="B481">
        <v>1</v>
      </c>
      <c r="C481" t="s">
        <v>370</v>
      </c>
      <c r="D481">
        <v>1051.0569439418873</v>
      </c>
      <c r="E481">
        <v>8102.8384881891643</v>
      </c>
      <c r="F481">
        <v>0.85</v>
      </c>
      <c r="G481">
        <v>1.05</v>
      </c>
      <c r="H481">
        <v>26</v>
      </c>
      <c r="I481">
        <v>15.5</v>
      </c>
      <c r="J481" t="s">
        <v>688</v>
      </c>
      <c r="K481">
        <v>220</v>
      </c>
      <c r="L481">
        <v>21</v>
      </c>
      <c r="M481">
        <v>215</v>
      </c>
      <c r="N481">
        <f t="shared" si="106"/>
        <v>3.85</v>
      </c>
      <c r="O481">
        <f t="shared" si="107"/>
        <v>5.9</v>
      </c>
    </row>
    <row r="482" spans="1:15" x14ac:dyDescent="0.25">
      <c r="A482" t="s">
        <v>830</v>
      </c>
      <c r="B482">
        <v>2</v>
      </c>
      <c r="C482" t="s">
        <v>372</v>
      </c>
      <c r="D482">
        <v>1094.8433905300585</v>
      </c>
      <c r="E482">
        <v>8440.3982243391856</v>
      </c>
      <c r="F482">
        <v>0.85</v>
      </c>
      <c r="G482">
        <v>1.05</v>
      </c>
      <c r="H482">
        <v>30</v>
      </c>
      <c r="I482">
        <v>16.8</v>
      </c>
      <c r="J482" t="s">
        <v>688</v>
      </c>
      <c r="K482">
        <v>220</v>
      </c>
      <c r="L482">
        <v>21</v>
      </c>
      <c r="M482">
        <v>215</v>
      </c>
      <c r="N482">
        <f t="shared" si="106"/>
        <v>3.85</v>
      </c>
      <c r="O482">
        <f t="shared" si="107"/>
        <v>5.9</v>
      </c>
    </row>
    <row r="483" spans="1:15" x14ac:dyDescent="0.25">
      <c r="A483" t="s">
        <v>831</v>
      </c>
      <c r="B483">
        <v>3</v>
      </c>
      <c r="C483" t="s">
        <v>281</v>
      </c>
      <c r="D483">
        <v>1597.82</v>
      </c>
      <c r="E483">
        <v>12317.96</v>
      </c>
      <c r="F483">
        <v>0.85</v>
      </c>
      <c r="G483">
        <v>1.05</v>
      </c>
      <c r="H483">
        <v>47.8</v>
      </c>
      <c r="I483">
        <v>27.5</v>
      </c>
      <c r="J483" t="s">
        <v>688</v>
      </c>
      <c r="K483">
        <v>220</v>
      </c>
      <c r="L483">
        <v>21</v>
      </c>
      <c r="M483">
        <v>215</v>
      </c>
      <c r="N483">
        <f t="shared" si="106"/>
        <v>3.85</v>
      </c>
      <c r="O483">
        <f t="shared" si="107"/>
        <v>5.9</v>
      </c>
    </row>
    <row r="484" spans="1:15" x14ac:dyDescent="0.25">
      <c r="A484" t="s">
        <v>832</v>
      </c>
      <c r="B484">
        <v>0</v>
      </c>
      <c r="C484" t="s">
        <v>278</v>
      </c>
      <c r="D484">
        <v>0</v>
      </c>
      <c r="E484">
        <v>1951.6000000000001</v>
      </c>
      <c r="G484">
        <v>1.5</v>
      </c>
      <c r="J484" t="s">
        <v>688</v>
      </c>
      <c r="K484">
        <v>240</v>
      </c>
      <c r="L484">
        <v>11</v>
      </c>
      <c r="M484">
        <v>235</v>
      </c>
      <c r="N484">
        <f t="shared" si="106"/>
        <v>2.79</v>
      </c>
      <c r="O484">
        <f t="shared" si="107"/>
        <v>3.2</v>
      </c>
    </row>
    <row r="485" spans="1:15" x14ac:dyDescent="0.25">
      <c r="A485" t="s">
        <v>833</v>
      </c>
      <c r="B485">
        <v>1</v>
      </c>
      <c r="C485" t="s">
        <v>370</v>
      </c>
      <c r="D485">
        <v>877</v>
      </c>
      <c r="E485">
        <v>5237.9452617275747</v>
      </c>
      <c r="F485">
        <v>0.95</v>
      </c>
      <c r="G485">
        <v>1.1000000000000001</v>
      </c>
      <c r="H485">
        <v>26</v>
      </c>
      <c r="I485">
        <v>14.8</v>
      </c>
      <c r="J485" t="s">
        <v>688</v>
      </c>
      <c r="K485">
        <v>240</v>
      </c>
      <c r="L485">
        <v>11</v>
      </c>
      <c r="M485">
        <v>235</v>
      </c>
      <c r="N485">
        <f t="shared" si="106"/>
        <v>2.79</v>
      </c>
      <c r="O485">
        <f t="shared" si="107"/>
        <v>3.2</v>
      </c>
    </row>
    <row r="486" spans="1:15" x14ac:dyDescent="0.25">
      <c r="A486" t="s">
        <v>834</v>
      </c>
      <c r="B486">
        <v>2</v>
      </c>
      <c r="C486" t="s">
        <v>372</v>
      </c>
      <c r="D486">
        <v>961</v>
      </c>
      <c r="E486">
        <v>5738.028861571599</v>
      </c>
      <c r="F486">
        <v>0.95</v>
      </c>
      <c r="G486">
        <v>1.1000000000000001</v>
      </c>
      <c r="H486">
        <v>30</v>
      </c>
      <c r="I486">
        <v>16.600000000000001</v>
      </c>
      <c r="J486" t="s">
        <v>688</v>
      </c>
      <c r="K486">
        <v>240</v>
      </c>
      <c r="L486">
        <v>11</v>
      </c>
      <c r="M486">
        <v>235</v>
      </c>
      <c r="N486">
        <f t="shared" si="106"/>
        <v>2.79</v>
      </c>
      <c r="O486">
        <f t="shared" si="107"/>
        <v>3.2</v>
      </c>
    </row>
    <row r="487" spans="1:15" x14ac:dyDescent="0.25">
      <c r="A487" t="s">
        <v>835</v>
      </c>
      <c r="B487">
        <v>3</v>
      </c>
      <c r="C487" t="s">
        <v>281</v>
      </c>
      <c r="D487">
        <v>1281</v>
      </c>
      <c r="E487">
        <v>7647.9</v>
      </c>
      <c r="F487">
        <v>0.95</v>
      </c>
      <c r="G487">
        <v>1.1000000000000001</v>
      </c>
      <c r="H487">
        <v>47.2</v>
      </c>
      <c r="I487">
        <v>28</v>
      </c>
      <c r="J487" t="s">
        <v>688</v>
      </c>
      <c r="K487">
        <v>240</v>
      </c>
      <c r="L487">
        <v>11</v>
      </c>
      <c r="M487">
        <v>235</v>
      </c>
      <c r="N487">
        <f t="shared" si="106"/>
        <v>2.79</v>
      </c>
      <c r="O487">
        <f t="shared" si="107"/>
        <v>3.2</v>
      </c>
    </row>
    <row r="488" spans="1:15" x14ac:dyDescent="0.25">
      <c r="A488" t="s">
        <v>836</v>
      </c>
      <c r="B488">
        <v>0</v>
      </c>
      <c r="C488" t="s">
        <v>278</v>
      </c>
      <c r="D488">
        <v>0</v>
      </c>
      <c r="E488">
        <v>2599.6400000000003</v>
      </c>
      <c r="G488">
        <v>1.5</v>
      </c>
      <c r="J488" t="s">
        <v>688</v>
      </c>
      <c r="K488">
        <v>240</v>
      </c>
      <c r="L488">
        <v>16</v>
      </c>
      <c r="M488">
        <v>235</v>
      </c>
      <c r="N488">
        <f t="shared" si="106"/>
        <v>2.42</v>
      </c>
      <c r="O488">
        <f t="shared" si="107"/>
        <v>4.8</v>
      </c>
    </row>
    <row r="489" spans="1:15" x14ac:dyDescent="0.25">
      <c r="A489" t="s">
        <v>837</v>
      </c>
      <c r="B489">
        <v>1</v>
      </c>
      <c r="C489" t="s">
        <v>370</v>
      </c>
      <c r="D489">
        <v>1059</v>
      </c>
      <c r="E489">
        <v>6916.3686790875245</v>
      </c>
      <c r="F489">
        <v>0.95</v>
      </c>
      <c r="G489">
        <v>1.1000000000000001</v>
      </c>
      <c r="H489">
        <v>26</v>
      </c>
      <c r="I489">
        <v>16.399999999999999</v>
      </c>
      <c r="J489" t="s">
        <v>688</v>
      </c>
      <c r="K489">
        <v>240</v>
      </c>
      <c r="L489">
        <v>16</v>
      </c>
      <c r="M489">
        <v>235</v>
      </c>
      <c r="N489">
        <f t="shared" si="106"/>
        <v>2.42</v>
      </c>
      <c r="O489">
        <f t="shared" si="107"/>
        <v>4.8</v>
      </c>
    </row>
    <row r="490" spans="1:15" x14ac:dyDescent="0.25">
      <c r="A490" t="s">
        <v>838</v>
      </c>
      <c r="B490">
        <v>2</v>
      </c>
      <c r="C490" t="s">
        <v>372</v>
      </c>
      <c r="D490">
        <v>1098</v>
      </c>
      <c r="E490">
        <v>7167.9744986485921</v>
      </c>
      <c r="F490">
        <v>0.95</v>
      </c>
      <c r="G490">
        <v>1.1000000000000001</v>
      </c>
      <c r="H490">
        <v>30</v>
      </c>
      <c r="I490">
        <v>17.7</v>
      </c>
      <c r="J490" t="s">
        <v>688</v>
      </c>
      <c r="K490">
        <v>240</v>
      </c>
      <c r="L490">
        <v>16</v>
      </c>
      <c r="M490">
        <v>235</v>
      </c>
      <c r="N490">
        <f t="shared" si="106"/>
        <v>2.42</v>
      </c>
      <c r="O490">
        <f t="shared" si="107"/>
        <v>4.8</v>
      </c>
    </row>
    <row r="491" spans="1:15" x14ac:dyDescent="0.25">
      <c r="A491" t="s">
        <v>839</v>
      </c>
      <c r="B491">
        <v>3</v>
      </c>
      <c r="C491" t="s">
        <v>281</v>
      </c>
      <c r="D491">
        <v>1610</v>
      </c>
      <c r="E491">
        <v>10511.7</v>
      </c>
      <c r="F491">
        <v>0.95</v>
      </c>
      <c r="G491">
        <v>1.1000000000000001</v>
      </c>
      <c r="H491">
        <v>48.1</v>
      </c>
      <c r="I491">
        <v>29.7</v>
      </c>
      <c r="J491" t="s">
        <v>688</v>
      </c>
      <c r="K491">
        <v>240</v>
      </c>
      <c r="L491">
        <v>16</v>
      </c>
      <c r="M491">
        <v>235</v>
      </c>
      <c r="N491">
        <f t="shared" si="106"/>
        <v>2.42</v>
      </c>
      <c r="O491">
        <f t="shared" si="107"/>
        <v>4.8</v>
      </c>
    </row>
    <row r="492" spans="1:15" x14ac:dyDescent="0.25">
      <c r="A492" t="s">
        <v>840</v>
      </c>
      <c r="B492">
        <v>0</v>
      </c>
      <c r="C492" t="s">
        <v>278</v>
      </c>
      <c r="D492">
        <v>0</v>
      </c>
      <c r="E492">
        <v>4059.2000000000003</v>
      </c>
      <c r="G492">
        <v>1.5</v>
      </c>
      <c r="J492" t="s">
        <v>688</v>
      </c>
      <c r="K492">
        <v>240</v>
      </c>
      <c r="L492">
        <v>21</v>
      </c>
      <c r="M492">
        <v>235</v>
      </c>
      <c r="N492">
        <f t="shared" si="106"/>
        <v>3.79</v>
      </c>
      <c r="O492">
        <f t="shared" si="107"/>
        <v>6.4</v>
      </c>
    </row>
    <row r="493" spans="1:15" x14ac:dyDescent="0.25">
      <c r="A493" t="s">
        <v>841</v>
      </c>
      <c r="B493">
        <v>1</v>
      </c>
      <c r="C493" t="s">
        <v>370</v>
      </c>
      <c r="D493">
        <v>1155.4060454399644</v>
      </c>
      <c r="E493">
        <v>8907.2895892451361</v>
      </c>
      <c r="F493">
        <v>0.85</v>
      </c>
      <c r="G493">
        <v>1.05</v>
      </c>
      <c r="H493">
        <v>26</v>
      </c>
      <c r="I493">
        <v>16.399999999999999</v>
      </c>
      <c r="J493" t="s">
        <v>688</v>
      </c>
      <c r="K493">
        <v>240</v>
      </c>
      <c r="L493">
        <v>21</v>
      </c>
      <c r="M493">
        <v>235</v>
      </c>
      <c r="N493">
        <f t="shared" si="106"/>
        <v>3.79</v>
      </c>
      <c r="O493">
        <f t="shared" si="107"/>
        <v>6.4</v>
      </c>
    </row>
    <row r="494" spans="1:15" x14ac:dyDescent="0.25">
      <c r="A494" t="s">
        <v>842</v>
      </c>
      <c r="B494">
        <v>2</v>
      </c>
      <c r="C494" t="s">
        <v>372</v>
      </c>
      <c r="D494">
        <v>1197.4377673560793</v>
      </c>
      <c r="E494">
        <v>9231.3217513746804</v>
      </c>
      <c r="F494">
        <v>0.85</v>
      </c>
      <c r="G494">
        <v>1.05</v>
      </c>
      <c r="H494">
        <v>30</v>
      </c>
      <c r="I494">
        <v>17.7</v>
      </c>
      <c r="J494" t="s">
        <v>688</v>
      </c>
      <c r="K494">
        <v>240</v>
      </c>
      <c r="L494">
        <v>21</v>
      </c>
      <c r="M494">
        <v>235</v>
      </c>
      <c r="N494">
        <f t="shared" si="106"/>
        <v>3.79</v>
      </c>
      <c r="O494">
        <f t="shared" si="107"/>
        <v>6.4</v>
      </c>
    </row>
    <row r="495" spans="1:15" x14ac:dyDescent="0.25">
      <c r="A495" t="s">
        <v>843</v>
      </c>
      <c r="B495">
        <v>3</v>
      </c>
      <c r="C495" t="s">
        <v>281</v>
      </c>
      <c r="D495">
        <v>1756.02</v>
      </c>
      <c r="E495">
        <v>13537.56</v>
      </c>
      <c r="F495">
        <v>0.85</v>
      </c>
      <c r="G495">
        <v>1.05</v>
      </c>
      <c r="H495">
        <v>48.1</v>
      </c>
      <c r="I495">
        <v>29.7</v>
      </c>
      <c r="J495" t="s">
        <v>688</v>
      </c>
      <c r="K495">
        <v>240</v>
      </c>
      <c r="L495">
        <v>21</v>
      </c>
      <c r="M495">
        <v>235</v>
      </c>
      <c r="N495">
        <f t="shared" si="106"/>
        <v>3.79</v>
      </c>
      <c r="O495">
        <f t="shared" si="107"/>
        <v>6.4</v>
      </c>
    </row>
    <row r="496" spans="1:15" x14ac:dyDescent="0.25">
      <c r="A496" t="s">
        <v>844</v>
      </c>
      <c r="B496">
        <v>0</v>
      </c>
      <c r="C496" t="s">
        <v>278</v>
      </c>
      <c r="D496">
        <v>0</v>
      </c>
      <c r="E496">
        <v>488.24</v>
      </c>
      <c r="G496">
        <v>1.5</v>
      </c>
      <c r="J496" t="s">
        <v>368</v>
      </c>
      <c r="K496">
        <v>60</v>
      </c>
      <c r="L496">
        <v>11</v>
      </c>
      <c r="M496" t="s">
        <v>368</v>
      </c>
      <c r="N496">
        <f t="shared" si="106"/>
        <v>3.69</v>
      </c>
      <c r="O496">
        <f t="shared" si="107"/>
        <v>0.8</v>
      </c>
    </row>
    <row r="497" spans="1:15" x14ac:dyDescent="0.25">
      <c r="A497" t="s">
        <v>845</v>
      </c>
      <c r="B497">
        <v>1</v>
      </c>
      <c r="C497" t="s">
        <v>370</v>
      </c>
      <c r="D497">
        <v>186.22499999999999</v>
      </c>
      <c r="E497">
        <v>1142.0361657917249</v>
      </c>
      <c r="F497">
        <v>0.95</v>
      </c>
      <c r="G497">
        <v>1.1000000000000001</v>
      </c>
      <c r="H497">
        <v>26</v>
      </c>
      <c r="I497">
        <v>4.8</v>
      </c>
      <c r="J497" t="s">
        <v>368</v>
      </c>
      <c r="K497">
        <v>60</v>
      </c>
      <c r="L497">
        <v>11</v>
      </c>
      <c r="M497" t="s">
        <v>368</v>
      </c>
      <c r="N497">
        <f t="shared" si="106"/>
        <v>3.69</v>
      </c>
      <c r="O497">
        <f t="shared" si="107"/>
        <v>0.8</v>
      </c>
    </row>
    <row r="498" spans="1:15" x14ac:dyDescent="0.25">
      <c r="A498" t="s">
        <v>846</v>
      </c>
      <c r="B498">
        <v>2</v>
      </c>
      <c r="C498" t="s">
        <v>372</v>
      </c>
      <c r="D498">
        <v>199.875</v>
      </c>
      <c r="E498">
        <v>1222.9946868592929</v>
      </c>
      <c r="F498">
        <v>0.95</v>
      </c>
      <c r="G498">
        <v>1.1000000000000001</v>
      </c>
      <c r="H498">
        <v>30</v>
      </c>
      <c r="I498">
        <v>5.4</v>
      </c>
      <c r="J498" t="s">
        <v>368</v>
      </c>
      <c r="K498">
        <v>60</v>
      </c>
      <c r="L498">
        <v>11</v>
      </c>
      <c r="M498" t="s">
        <v>368</v>
      </c>
      <c r="N498">
        <f t="shared" si="106"/>
        <v>3.69</v>
      </c>
      <c r="O498">
        <f t="shared" si="107"/>
        <v>0.8</v>
      </c>
    </row>
    <row r="499" spans="1:15" x14ac:dyDescent="0.25">
      <c r="A499" t="s">
        <v>847</v>
      </c>
      <c r="B499">
        <v>3</v>
      </c>
      <c r="C499" t="s">
        <v>281</v>
      </c>
      <c r="D499">
        <v>235.95</v>
      </c>
      <c r="E499">
        <v>1446.9</v>
      </c>
      <c r="F499">
        <v>0.95</v>
      </c>
      <c r="G499">
        <v>1.1000000000000001</v>
      </c>
      <c r="H499">
        <v>40</v>
      </c>
      <c r="I499">
        <v>6.8</v>
      </c>
      <c r="J499" t="s">
        <v>368</v>
      </c>
      <c r="K499">
        <v>60</v>
      </c>
      <c r="L499">
        <v>11</v>
      </c>
      <c r="M499" t="s">
        <v>368</v>
      </c>
      <c r="N499">
        <f t="shared" si="106"/>
        <v>3.69</v>
      </c>
      <c r="O499">
        <f t="shared" si="107"/>
        <v>0.8</v>
      </c>
    </row>
    <row r="500" spans="1:15" x14ac:dyDescent="0.25">
      <c r="A500" t="s">
        <v>848</v>
      </c>
      <c r="B500">
        <v>0</v>
      </c>
      <c r="C500" t="s">
        <v>278</v>
      </c>
      <c r="D500">
        <v>0</v>
      </c>
      <c r="E500">
        <v>650.08000000000004</v>
      </c>
      <c r="G500">
        <v>1.5</v>
      </c>
      <c r="J500" t="s">
        <v>368</v>
      </c>
      <c r="K500">
        <v>60</v>
      </c>
      <c r="L500">
        <v>16</v>
      </c>
      <c r="M500" t="s">
        <v>368</v>
      </c>
      <c r="N500">
        <f t="shared" si="106"/>
        <v>2.73</v>
      </c>
      <c r="O500">
        <f t="shared" si="107"/>
        <v>1.2</v>
      </c>
    </row>
    <row r="501" spans="1:15" x14ac:dyDescent="0.25">
      <c r="A501" t="s">
        <v>849</v>
      </c>
      <c r="B501">
        <v>1</v>
      </c>
      <c r="C501" t="s">
        <v>370</v>
      </c>
      <c r="D501">
        <v>208.65</v>
      </c>
      <c r="E501">
        <v>1399.7241764138612</v>
      </c>
      <c r="F501">
        <v>0.95</v>
      </c>
      <c r="G501">
        <v>1.1000000000000001</v>
      </c>
      <c r="H501">
        <v>26</v>
      </c>
      <c r="I501">
        <v>4.8</v>
      </c>
      <c r="J501" t="s">
        <v>368</v>
      </c>
      <c r="K501">
        <v>60</v>
      </c>
      <c r="L501">
        <v>16</v>
      </c>
      <c r="M501" t="s">
        <v>368</v>
      </c>
      <c r="N501">
        <f t="shared" si="106"/>
        <v>2.73</v>
      </c>
      <c r="O501">
        <f t="shared" si="107"/>
        <v>1.2</v>
      </c>
    </row>
    <row r="502" spans="1:15" x14ac:dyDescent="0.25">
      <c r="A502" t="s">
        <v>850</v>
      </c>
      <c r="B502">
        <v>2</v>
      </c>
      <c r="C502" t="s">
        <v>372</v>
      </c>
      <c r="D502">
        <v>224.25</v>
      </c>
      <c r="E502">
        <v>1502.5729206967153</v>
      </c>
      <c r="F502">
        <v>0.95</v>
      </c>
      <c r="G502">
        <v>1.1000000000000001</v>
      </c>
      <c r="H502">
        <v>30</v>
      </c>
      <c r="I502">
        <v>5.5</v>
      </c>
      <c r="J502" t="s">
        <v>368</v>
      </c>
      <c r="K502">
        <v>60</v>
      </c>
      <c r="L502">
        <v>16</v>
      </c>
      <c r="M502" t="s">
        <v>368</v>
      </c>
      <c r="N502">
        <f t="shared" si="106"/>
        <v>2.73</v>
      </c>
      <c r="O502">
        <f t="shared" si="107"/>
        <v>1.2</v>
      </c>
    </row>
    <row r="503" spans="1:15" x14ac:dyDescent="0.25">
      <c r="A503" t="s">
        <v>851</v>
      </c>
      <c r="B503">
        <v>3</v>
      </c>
      <c r="C503" t="s">
        <v>281</v>
      </c>
      <c r="D503">
        <v>297.375</v>
      </c>
      <c r="E503">
        <v>1988.7</v>
      </c>
      <c r="F503">
        <v>0.95</v>
      </c>
      <c r="G503">
        <v>1.1000000000000001</v>
      </c>
      <c r="H503">
        <v>41.1</v>
      </c>
      <c r="I503">
        <v>7.2</v>
      </c>
      <c r="J503" t="s">
        <v>368</v>
      </c>
      <c r="K503">
        <v>60</v>
      </c>
      <c r="L503">
        <v>16</v>
      </c>
      <c r="M503" t="s">
        <v>368</v>
      </c>
      <c r="N503">
        <f t="shared" si="106"/>
        <v>2.73</v>
      </c>
      <c r="O503">
        <f t="shared" si="107"/>
        <v>1.2</v>
      </c>
    </row>
    <row r="504" spans="1:15" x14ac:dyDescent="0.25">
      <c r="A504" t="s">
        <v>852</v>
      </c>
      <c r="B504">
        <v>0</v>
      </c>
      <c r="C504" t="s">
        <v>278</v>
      </c>
      <c r="D504">
        <v>0</v>
      </c>
      <c r="E504">
        <v>1014.4000000000001</v>
      </c>
      <c r="G504">
        <v>1.5</v>
      </c>
      <c r="J504" t="s">
        <v>368</v>
      </c>
      <c r="K504">
        <v>60</v>
      </c>
      <c r="L504">
        <v>21</v>
      </c>
      <c r="M504" t="s">
        <v>368</v>
      </c>
      <c r="N504">
        <f t="shared" si="106"/>
        <v>4.28</v>
      </c>
      <c r="O504">
        <f t="shared" si="107"/>
        <v>1.6</v>
      </c>
    </row>
    <row r="505" spans="1:15" x14ac:dyDescent="0.25">
      <c r="A505" t="s">
        <v>853</v>
      </c>
      <c r="B505">
        <v>1</v>
      </c>
      <c r="C505" t="s">
        <v>370</v>
      </c>
      <c r="D505">
        <v>227.98358562930943</v>
      </c>
      <c r="E505">
        <v>1802.6437228662567</v>
      </c>
      <c r="F505">
        <v>0.85</v>
      </c>
      <c r="G505">
        <v>1.05</v>
      </c>
      <c r="H505">
        <v>26</v>
      </c>
      <c r="I505">
        <v>4.8</v>
      </c>
      <c r="J505" t="s">
        <v>368</v>
      </c>
      <c r="K505">
        <v>60</v>
      </c>
      <c r="L505">
        <v>21</v>
      </c>
      <c r="M505" t="s">
        <v>368</v>
      </c>
      <c r="N505">
        <f t="shared" si="106"/>
        <v>4.28</v>
      </c>
      <c r="O505">
        <f t="shared" si="107"/>
        <v>1.6</v>
      </c>
    </row>
    <row r="506" spans="1:15" x14ac:dyDescent="0.25">
      <c r="A506" t="s">
        <v>854</v>
      </c>
      <c r="B506">
        <v>2</v>
      </c>
      <c r="C506" t="s">
        <v>372</v>
      </c>
      <c r="D506">
        <v>244.73533279077597</v>
      </c>
      <c r="E506">
        <v>1935.0981352499616</v>
      </c>
      <c r="F506">
        <v>0.85</v>
      </c>
      <c r="G506">
        <v>1.05</v>
      </c>
      <c r="H506">
        <v>30</v>
      </c>
      <c r="I506">
        <v>5.5</v>
      </c>
      <c r="J506" t="s">
        <v>368</v>
      </c>
      <c r="K506">
        <v>60</v>
      </c>
      <c r="L506">
        <v>21</v>
      </c>
      <c r="M506" t="s">
        <v>368</v>
      </c>
      <c r="N506">
        <f t="shared" si="106"/>
        <v>4.28</v>
      </c>
      <c r="O506">
        <f t="shared" si="107"/>
        <v>1.6</v>
      </c>
    </row>
    <row r="507" spans="1:15" x14ac:dyDescent="0.25">
      <c r="A507" t="s">
        <v>855</v>
      </c>
      <c r="B507">
        <v>3</v>
      </c>
      <c r="C507" t="s">
        <v>281</v>
      </c>
      <c r="D507">
        <v>323.91450000000003</v>
      </c>
      <c r="E507">
        <v>2561.16</v>
      </c>
      <c r="F507">
        <v>0.85</v>
      </c>
      <c r="G507">
        <v>1.05</v>
      </c>
      <c r="H507">
        <v>41.1</v>
      </c>
      <c r="I507">
        <v>7.2</v>
      </c>
      <c r="J507" t="s">
        <v>368</v>
      </c>
      <c r="K507">
        <v>60</v>
      </c>
      <c r="L507">
        <v>21</v>
      </c>
      <c r="M507" t="s">
        <v>368</v>
      </c>
      <c r="N507">
        <f t="shared" si="106"/>
        <v>4.28</v>
      </c>
      <c r="O507">
        <f t="shared" si="107"/>
        <v>1.6</v>
      </c>
    </row>
    <row r="508" spans="1:15" x14ac:dyDescent="0.25">
      <c r="A508" t="s">
        <v>856</v>
      </c>
      <c r="B508">
        <v>0</v>
      </c>
      <c r="C508" t="s">
        <v>278</v>
      </c>
      <c r="D508">
        <v>0</v>
      </c>
      <c r="E508">
        <v>569.16000000000008</v>
      </c>
      <c r="G508">
        <v>1.5</v>
      </c>
      <c r="J508" t="s">
        <v>368</v>
      </c>
      <c r="K508">
        <v>70</v>
      </c>
      <c r="L508">
        <v>11</v>
      </c>
      <c r="M508" t="s">
        <v>383</v>
      </c>
      <c r="N508">
        <f t="shared" si="106"/>
        <v>3.64</v>
      </c>
      <c r="O508">
        <f t="shared" si="107"/>
        <v>0.9</v>
      </c>
    </row>
    <row r="509" spans="1:15" x14ac:dyDescent="0.25">
      <c r="A509" t="s">
        <v>857</v>
      </c>
      <c r="B509">
        <v>1</v>
      </c>
      <c r="C509" t="s">
        <v>370</v>
      </c>
      <c r="D509">
        <v>228.16313515472342</v>
      </c>
      <c r="E509">
        <v>1397.1861540381678</v>
      </c>
      <c r="F509">
        <v>0.95</v>
      </c>
      <c r="G509">
        <v>1.1000000000000001</v>
      </c>
      <c r="H509">
        <v>26</v>
      </c>
      <c r="I509">
        <v>5.5</v>
      </c>
      <c r="J509" t="s">
        <v>368</v>
      </c>
      <c r="K509">
        <v>70</v>
      </c>
      <c r="L509">
        <v>11</v>
      </c>
      <c r="M509" t="s">
        <v>383</v>
      </c>
      <c r="N509">
        <f t="shared" si="106"/>
        <v>3.64</v>
      </c>
      <c r="O509">
        <f t="shared" si="107"/>
        <v>0.9</v>
      </c>
    </row>
    <row r="510" spans="1:15" x14ac:dyDescent="0.25">
      <c r="A510" t="s">
        <v>858</v>
      </c>
      <c r="B510">
        <v>2</v>
      </c>
      <c r="C510" t="s">
        <v>372</v>
      </c>
      <c r="D510">
        <v>244.68045528428894</v>
      </c>
      <c r="E510">
        <v>1498.3320774196782</v>
      </c>
      <c r="F510">
        <v>0.95</v>
      </c>
      <c r="G510">
        <v>1.1000000000000001</v>
      </c>
      <c r="H510">
        <v>30</v>
      </c>
      <c r="I510">
        <v>5.9</v>
      </c>
      <c r="J510" t="s">
        <v>368</v>
      </c>
      <c r="K510">
        <v>70</v>
      </c>
      <c r="L510">
        <v>11</v>
      </c>
      <c r="M510" t="s">
        <v>383</v>
      </c>
      <c r="N510">
        <f t="shared" si="106"/>
        <v>3.64</v>
      </c>
      <c r="O510">
        <f t="shared" si="107"/>
        <v>0.9</v>
      </c>
    </row>
    <row r="511" spans="1:15" x14ac:dyDescent="0.25">
      <c r="A511" t="s">
        <v>859</v>
      </c>
      <c r="B511">
        <v>3</v>
      </c>
      <c r="C511" t="s">
        <v>281</v>
      </c>
      <c r="D511">
        <v>292.53899999999999</v>
      </c>
      <c r="E511">
        <v>1791.4</v>
      </c>
      <c r="F511">
        <v>0.95</v>
      </c>
      <c r="G511">
        <v>1.1000000000000001</v>
      </c>
      <c r="H511">
        <v>41</v>
      </c>
      <c r="I511">
        <v>7.9</v>
      </c>
      <c r="J511" t="s">
        <v>368</v>
      </c>
      <c r="K511">
        <v>70</v>
      </c>
      <c r="L511">
        <v>11</v>
      </c>
      <c r="M511" t="s">
        <v>383</v>
      </c>
      <c r="N511">
        <f t="shared" si="106"/>
        <v>3.64</v>
      </c>
      <c r="O511">
        <f t="shared" si="107"/>
        <v>0.9</v>
      </c>
    </row>
    <row r="512" spans="1:15" x14ac:dyDescent="0.25">
      <c r="A512" t="s">
        <v>860</v>
      </c>
      <c r="B512">
        <v>0</v>
      </c>
      <c r="C512" t="s">
        <v>278</v>
      </c>
      <c r="D512">
        <v>0</v>
      </c>
      <c r="E512">
        <v>758.2</v>
      </c>
      <c r="G512">
        <v>1.5</v>
      </c>
      <c r="J512" t="s">
        <v>368</v>
      </c>
      <c r="K512">
        <v>70</v>
      </c>
      <c r="L512">
        <v>16</v>
      </c>
      <c r="M512" t="s">
        <v>383</v>
      </c>
      <c r="N512">
        <f t="shared" si="106"/>
        <v>2.71</v>
      </c>
      <c r="O512">
        <f t="shared" si="107"/>
        <v>1.4</v>
      </c>
    </row>
    <row r="513" spans="1:15" x14ac:dyDescent="0.25">
      <c r="A513" t="s">
        <v>861</v>
      </c>
      <c r="B513">
        <v>1</v>
      </c>
      <c r="C513" t="s">
        <v>370</v>
      </c>
      <c r="D513">
        <v>214.10775605425482</v>
      </c>
      <c r="E513">
        <v>1627.62717250317</v>
      </c>
      <c r="F513">
        <v>0.95</v>
      </c>
      <c r="G513">
        <v>1.1000000000000001</v>
      </c>
      <c r="H513">
        <v>26</v>
      </c>
      <c r="I513">
        <v>5.0999999999999996</v>
      </c>
      <c r="J513" t="s">
        <v>368</v>
      </c>
      <c r="K513">
        <v>70</v>
      </c>
      <c r="L513">
        <v>16</v>
      </c>
      <c r="M513" t="s">
        <v>383</v>
      </c>
      <c r="N513">
        <f t="shared" si="106"/>
        <v>2.71</v>
      </c>
      <c r="O513">
        <f t="shared" si="107"/>
        <v>1.4</v>
      </c>
    </row>
    <row r="514" spans="1:15" x14ac:dyDescent="0.25">
      <c r="A514" t="s">
        <v>862</v>
      </c>
      <c r="B514">
        <v>2</v>
      </c>
      <c r="C514" t="s">
        <v>372</v>
      </c>
      <c r="D514">
        <v>229.83993688134998</v>
      </c>
      <c r="E514">
        <v>1747.2217424001376</v>
      </c>
      <c r="F514">
        <v>0.95</v>
      </c>
      <c r="G514">
        <v>1.1000000000000001</v>
      </c>
      <c r="H514">
        <v>30</v>
      </c>
      <c r="I514">
        <v>5.6</v>
      </c>
      <c r="J514" t="s">
        <v>368</v>
      </c>
      <c r="K514">
        <v>70</v>
      </c>
      <c r="L514">
        <v>16</v>
      </c>
      <c r="M514" t="s">
        <v>383</v>
      </c>
      <c r="N514">
        <f t="shared" si="106"/>
        <v>2.71</v>
      </c>
      <c r="O514">
        <f t="shared" si="107"/>
        <v>1.4</v>
      </c>
    </row>
    <row r="515" spans="1:15" x14ac:dyDescent="0.25">
      <c r="A515" t="s">
        <v>863</v>
      </c>
      <c r="B515">
        <v>3</v>
      </c>
      <c r="C515" t="s">
        <v>281</v>
      </c>
      <c r="D515">
        <v>304.2</v>
      </c>
      <c r="E515">
        <v>2312.5</v>
      </c>
      <c r="F515">
        <v>0.95</v>
      </c>
      <c r="G515">
        <v>1.1000000000000001</v>
      </c>
      <c r="H515">
        <v>41.1</v>
      </c>
      <c r="I515">
        <v>7.2</v>
      </c>
      <c r="J515" t="s">
        <v>368</v>
      </c>
      <c r="K515">
        <v>70</v>
      </c>
      <c r="L515">
        <v>16</v>
      </c>
      <c r="M515" t="s">
        <v>383</v>
      </c>
      <c r="N515">
        <f t="shared" si="106"/>
        <v>2.71</v>
      </c>
      <c r="O515">
        <f t="shared" si="107"/>
        <v>1.4</v>
      </c>
    </row>
    <row r="516" spans="1:15" x14ac:dyDescent="0.25">
      <c r="A516" t="s">
        <v>864</v>
      </c>
      <c r="B516">
        <v>0</v>
      </c>
      <c r="C516" t="s">
        <v>278</v>
      </c>
      <c r="D516">
        <v>0</v>
      </c>
      <c r="E516">
        <v>1184</v>
      </c>
      <c r="G516">
        <v>1.5</v>
      </c>
      <c r="J516" t="s">
        <v>368</v>
      </c>
      <c r="K516">
        <v>70</v>
      </c>
      <c r="L516">
        <v>21</v>
      </c>
      <c r="M516" t="s">
        <v>383</v>
      </c>
      <c r="N516">
        <f t="shared" si="106"/>
        <v>4.25</v>
      </c>
      <c r="O516">
        <f t="shared" si="107"/>
        <v>1.9</v>
      </c>
    </row>
    <row r="517" spans="1:15" x14ac:dyDescent="0.25">
      <c r="A517" t="s">
        <v>865</v>
      </c>
      <c r="B517">
        <v>1</v>
      </c>
      <c r="C517" t="s">
        <v>370</v>
      </c>
      <c r="D517">
        <v>234.29701946167847</v>
      </c>
      <c r="E517">
        <v>1977.8291945358951</v>
      </c>
      <c r="F517">
        <v>0.85</v>
      </c>
      <c r="G517">
        <v>1.05</v>
      </c>
      <c r="H517">
        <v>26</v>
      </c>
      <c r="I517">
        <v>5.0999999999999996</v>
      </c>
      <c r="J517" t="s">
        <v>368</v>
      </c>
      <c r="K517">
        <v>70</v>
      </c>
      <c r="L517">
        <v>21</v>
      </c>
      <c r="M517" t="s">
        <v>383</v>
      </c>
      <c r="N517">
        <f t="shared" si="106"/>
        <v>4.25</v>
      </c>
      <c r="O517">
        <f t="shared" si="107"/>
        <v>1.9</v>
      </c>
    </row>
    <row r="518" spans="1:15" x14ac:dyDescent="0.25">
      <c r="A518" t="s">
        <v>866</v>
      </c>
      <c r="B518">
        <v>2</v>
      </c>
      <c r="C518" t="s">
        <v>372</v>
      </c>
      <c r="D518">
        <v>251.51266426291832</v>
      </c>
      <c r="E518">
        <v>2123.1558613833213</v>
      </c>
      <c r="F518">
        <v>0.85</v>
      </c>
      <c r="G518">
        <v>1.05</v>
      </c>
      <c r="H518">
        <v>30</v>
      </c>
      <c r="I518">
        <v>5.6</v>
      </c>
      <c r="J518" t="s">
        <v>368</v>
      </c>
      <c r="K518">
        <v>70</v>
      </c>
      <c r="L518">
        <v>21</v>
      </c>
      <c r="M518" t="s">
        <v>383</v>
      </c>
      <c r="N518">
        <f t="shared" si="106"/>
        <v>4.25</v>
      </c>
      <c r="O518">
        <f t="shared" si="107"/>
        <v>1.9</v>
      </c>
    </row>
    <row r="519" spans="1:15" x14ac:dyDescent="0.25">
      <c r="A519" t="s">
        <v>867</v>
      </c>
      <c r="B519">
        <v>3</v>
      </c>
      <c r="C519" t="s">
        <v>281</v>
      </c>
      <c r="D519">
        <v>332.8845</v>
      </c>
      <c r="E519">
        <v>2810.06</v>
      </c>
      <c r="F519">
        <v>0.85</v>
      </c>
      <c r="G519">
        <v>1.05</v>
      </c>
      <c r="H519">
        <v>41.1</v>
      </c>
      <c r="I519">
        <v>7.2</v>
      </c>
      <c r="J519" t="s">
        <v>368</v>
      </c>
      <c r="K519">
        <v>70</v>
      </c>
      <c r="L519">
        <v>21</v>
      </c>
      <c r="M519" t="s">
        <v>383</v>
      </c>
      <c r="N519">
        <f t="shared" si="106"/>
        <v>4.25</v>
      </c>
      <c r="O519">
        <f t="shared" si="107"/>
        <v>1.9</v>
      </c>
    </row>
    <row r="520" spans="1:15" x14ac:dyDescent="0.25">
      <c r="A520" t="s">
        <v>868</v>
      </c>
      <c r="B520">
        <v>0</v>
      </c>
      <c r="C520" t="s">
        <v>278</v>
      </c>
      <c r="D520">
        <v>0</v>
      </c>
      <c r="E520">
        <v>650.76</v>
      </c>
      <c r="G520">
        <v>1.5</v>
      </c>
      <c r="J520" t="s">
        <v>368</v>
      </c>
      <c r="K520">
        <v>80</v>
      </c>
      <c r="L520">
        <v>11</v>
      </c>
      <c r="M520" t="s">
        <v>396</v>
      </c>
      <c r="N520">
        <f t="shared" si="106"/>
        <v>3.59</v>
      </c>
      <c r="O520">
        <f t="shared" si="107"/>
        <v>1.1000000000000001</v>
      </c>
    </row>
    <row r="521" spans="1:15" x14ac:dyDescent="0.25">
      <c r="A521" t="s">
        <v>869</v>
      </c>
      <c r="B521">
        <v>1</v>
      </c>
      <c r="C521" t="s">
        <v>370</v>
      </c>
      <c r="D521">
        <v>269.09999999999997</v>
      </c>
      <c r="E521">
        <v>1647.5037394527276</v>
      </c>
      <c r="F521">
        <v>0.95</v>
      </c>
      <c r="G521">
        <v>1.1000000000000001</v>
      </c>
      <c r="H521">
        <v>26</v>
      </c>
      <c r="I521">
        <v>6.3</v>
      </c>
      <c r="J521" t="s">
        <v>368</v>
      </c>
      <c r="K521">
        <v>80</v>
      </c>
      <c r="L521">
        <v>11</v>
      </c>
      <c r="M521" t="s">
        <v>396</v>
      </c>
      <c r="N521">
        <f t="shared" si="106"/>
        <v>3.59</v>
      </c>
      <c r="O521">
        <f t="shared" si="107"/>
        <v>1.1000000000000001</v>
      </c>
    </row>
    <row r="522" spans="1:15" x14ac:dyDescent="0.25">
      <c r="A522" t="s">
        <v>870</v>
      </c>
      <c r="B522">
        <v>2</v>
      </c>
      <c r="C522" t="s">
        <v>372</v>
      </c>
      <c r="D522">
        <v>288.59999999999997</v>
      </c>
      <c r="E522">
        <v>1769.505282019556</v>
      </c>
      <c r="F522">
        <v>0.95</v>
      </c>
      <c r="G522">
        <v>1.1000000000000001</v>
      </c>
      <c r="H522">
        <v>30</v>
      </c>
      <c r="I522">
        <v>6.8</v>
      </c>
      <c r="J522" t="s">
        <v>368</v>
      </c>
      <c r="K522">
        <v>80</v>
      </c>
      <c r="L522">
        <v>11</v>
      </c>
      <c r="M522" t="s">
        <v>396</v>
      </c>
      <c r="N522">
        <f t="shared" si="106"/>
        <v>3.59</v>
      </c>
      <c r="O522">
        <f t="shared" si="107"/>
        <v>1.1000000000000001</v>
      </c>
    </row>
    <row r="523" spans="1:15" x14ac:dyDescent="0.25">
      <c r="A523" t="s">
        <v>871</v>
      </c>
      <c r="B523">
        <v>3</v>
      </c>
      <c r="C523" t="s">
        <v>281</v>
      </c>
      <c r="D523">
        <v>349.05</v>
      </c>
      <c r="E523">
        <v>2135.9</v>
      </c>
      <c r="F523">
        <v>0.95</v>
      </c>
      <c r="G523">
        <v>1.1000000000000001</v>
      </c>
      <c r="H523">
        <v>41.8</v>
      </c>
      <c r="I523">
        <v>9.1</v>
      </c>
      <c r="J523" t="s">
        <v>368</v>
      </c>
      <c r="K523">
        <v>80</v>
      </c>
      <c r="L523">
        <v>11</v>
      </c>
      <c r="M523" t="s">
        <v>396</v>
      </c>
      <c r="N523">
        <f t="shared" si="106"/>
        <v>3.59</v>
      </c>
      <c r="O523">
        <f t="shared" si="107"/>
        <v>1.1000000000000001</v>
      </c>
    </row>
    <row r="524" spans="1:15" x14ac:dyDescent="0.25">
      <c r="A524" t="s">
        <v>872</v>
      </c>
      <c r="B524">
        <v>0</v>
      </c>
      <c r="C524" t="s">
        <v>278</v>
      </c>
      <c r="D524">
        <v>0</v>
      </c>
      <c r="E524">
        <v>866.32</v>
      </c>
      <c r="G524">
        <v>1.5</v>
      </c>
      <c r="J524" t="s">
        <v>368</v>
      </c>
      <c r="K524">
        <v>80</v>
      </c>
      <c r="L524">
        <v>16</v>
      </c>
      <c r="M524" t="s">
        <v>396</v>
      </c>
      <c r="N524">
        <f t="shared" si="106"/>
        <v>2.69</v>
      </c>
      <c r="O524">
        <f t="shared" si="107"/>
        <v>1.6</v>
      </c>
    </row>
    <row r="525" spans="1:15" x14ac:dyDescent="0.25">
      <c r="A525" t="s">
        <v>873</v>
      </c>
      <c r="B525">
        <v>1</v>
      </c>
      <c r="C525" t="s">
        <v>370</v>
      </c>
      <c r="D525">
        <v>304.2</v>
      </c>
      <c r="E525">
        <v>2040.4331716148024</v>
      </c>
      <c r="F525">
        <v>0.95</v>
      </c>
      <c r="G525">
        <v>1.1000000000000001</v>
      </c>
      <c r="H525">
        <v>26</v>
      </c>
      <c r="I525">
        <v>6</v>
      </c>
      <c r="J525" t="s">
        <v>368</v>
      </c>
      <c r="K525">
        <v>80</v>
      </c>
      <c r="L525">
        <v>16</v>
      </c>
      <c r="M525" t="s">
        <v>396</v>
      </c>
      <c r="N525">
        <f t="shared" si="106"/>
        <v>2.69</v>
      </c>
      <c r="O525">
        <f t="shared" si="107"/>
        <v>1.6</v>
      </c>
    </row>
    <row r="526" spans="1:15" x14ac:dyDescent="0.25">
      <c r="A526" t="s">
        <v>874</v>
      </c>
      <c r="B526">
        <v>2</v>
      </c>
      <c r="C526" t="s">
        <v>372</v>
      </c>
      <c r="D526">
        <v>326.625</v>
      </c>
      <c r="E526">
        <v>2188.0092071816284</v>
      </c>
      <c r="F526">
        <v>0.95</v>
      </c>
      <c r="G526">
        <v>1.1000000000000001</v>
      </c>
      <c r="H526">
        <v>30</v>
      </c>
      <c r="I526">
        <v>6.7</v>
      </c>
      <c r="J526" t="s">
        <v>368</v>
      </c>
      <c r="K526">
        <v>80</v>
      </c>
      <c r="L526">
        <v>16</v>
      </c>
      <c r="M526" t="s">
        <v>396</v>
      </c>
      <c r="N526">
        <f t="shared" si="106"/>
        <v>2.69</v>
      </c>
      <c r="O526">
        <f t="shared" si="107"/>
        <v>1.6</v>
      </c>
    </row>
    <row r="527" spans="1:15" x14ac:dyDescent="0.25">
      <c r="A527" t="s">
        <v>875</v>
      </c>
      <c r="B527">
        <v>3</v>
      </c>
      <c r="C527" t="s">
        <v>281</v>
      </c>
      <c r="D527">
        <v>438.75</v>
      </c>
      <c r="E527">
        <v>2935.7</v>
      </c>
      <c r="F527">
        <v>0.95</v>
      </c>
      <c r="G527">
        <v>1.1000000000000001</v>
      </c>
      <c r="H527">
        <v>42.4</v>
      </c>
      <c r="I527">
        <v>9</v>
      </c>
      <c r="J527" t="s">
        <v>368</v>
      </c>
      <c r="K527">
        <v>80</v>
      </c>
      <c r="L527">
        <v>16</v>
      </c>
      <c r="M527" t="s">
        <v>396</v>
      </c>
      <c r="N527">
        <f t="shared" si="106"/>
        <v>2.69</v>
      </c>
      <c r="O527">
        <f t="shared" si="107"/>
        <v>1.6</v>
      </c>
    </row>
    <row r="528" spans="1:15" x14ac:dyDescent="0.25">
      <c r="A528" t="s">
        <v>876</v>
      </c>
      <c r="B528">
        <v>0</v>
      </c>
      <c r="C528" t="s">
        <v>278</v>
      </c>
      <c r="D528">
        <v>0</v>
      </c>
      <c r="E528">
        <v>1352.8000000000002</v>
      </c>
      <c r="G528">
        <v>1.5</v>
      </c>
      <c r="J528" t="s">
        <v>368</v>
      </c>
      <c r="K528">
        <v>80</v>
      </c>
      <c r="L528">
        <v>21</v>
      </c>
      <c r="M528" t="s">
        <v>396</v>
      </c>
      <c r="N528">
        <f t="shared" si="106"/>
        <v>4.2300000000000004</v>
      </c>
      <c r="O528">
        <f t="shared" si="107"/>
        <v>2.1</v>
      </c>
    </row>
    <row r="529" spans="1:15" x14ac:dyDescent="0.25">
      <c r="A529" t="s">
        <v>877</v>
      </c>
      <c r="B529">
        <v>1</v>
      </c>
      <c r="C529" t="s">
        <v>370</v>
      </c>
      <c r="D529">
        <v>332.34067006940359</v>
      </c>
      <c r="E529">
        <v>2627.7848955664344</v>
      </c>
      <c r="F529">
        <v>0.85</v>
      </c>
      <c r="G529">
        <v>1.05</v>
      </c>
      <c r="H529">
        <v>26</v>
      </c>
      <c r="I529">
        <v>6</v>
      </c>
      <c r="J529" t="s">
        <v>368</v>
      </c>
      <c r="K529">
        <v>80</v>
      </c>
      <c r="L529">
        <v>21</v>
      </c>
      <c r="M529" t="s">
        <v>396</v>
      </c>
      <c r="N529">
        <f t="shared" si="106"/>
        <v>4.2300000000000004</v>
      </c>
      <c r="O529">
        <f t="shared" si="107"/>
        <v>2.1</v>
      </c>
    </row>
    <row r="530" spans="1:15" x14ac:dyDescent="0.25">
      <c r="A530" t="s">
        <v>878</v>
      </c>
      <c r="B530">
        <v>2</v>
      </c>
      <c r="C530" t="s">
        <v>372</v>
      </c>
      <c r="D530">
        <v>356.37748697120406</v>
      </c>
      <c r="E530">
        <v>2817.8416357747774</v>
      </c>
      <c r="F530">
        <v>0.85</v>
      </c>
      <c r="G530">
        <v>1.05</v>
      </c>
      <c r="H530">
        <v>30</v>
      </c>
      <c r="I530">
        <v>6.7</v>
      </c>
      <c r="J530" t="s">
        <v>368</v>
      </c>
      <c r="K530">
        <v>80</v>
      </c>
      <c r="L530">
        <v>21</v>
      </c>
      <c r="M530" t="s">
        <v>396</v>
      </c>
      <c r="N530">
        <f t="shared" si="106"/>
        <v>4.2300000000000004</v>
      </c>
      <c r="O530">
        <f t="shared" si="107"/>
        <v>2.1</v>
      </c>
    </row>
    <row r="531" spans="1:15" x14ac:dyDescent="0.25">
      <c r="A531" t="s">
        <v>879</v>
      </c>
      <c r="B531">
        <v>3</v>
      </c>
      <c r="C531" t="s">
        <v>281</v>
      </c>
      <c r="D531">
        <v>478.15949999999998</v>
      </c>
      <c r="E531">
        <v>3780.76</v>
      </c>
      <c r="F531">
        <v>0.85</v>
      </c>
      <c r="G531">
        <v>1.05</v>
      </c>
      <c r="H531">
        <v>42.4</v>
      </c>
      <c r="I531">
        <v>9</v>
      </c>
      <c r="J531" t="s">
        <v>368</v>
      </c>
      <c r="K531">
        <v>80</v>
      </c>
      <c r="L531">
        <v>21</v>
      </c>
      <c r="M531" t="s">
        <v>396</v>
      </c>
      <c r="N531">
        <f t="shared" si="106"/>
        <v>4.2300000000000004</v>
      </c>
      <c r="O531">
        <f t="shared" si="107"/>
        <v>2.1</v>
      </c>
    </row>
    <row r="532" spans="1:15" x14ac:dyDescent="0.25">
      <c r="A532" t="s">
        <v>880</v>
      </c>
      <c r="B532">
        <v>0</v>
      </c>
      <c r="C532" t="s">
        <v>278</v>
      </c>
      <c r="D532">
        <v>0</v>
      </c>
      <c r="E532">
        <v>731.68000000000006</v>
      </c>
      <c r="G532">
        <v>1.5</v>
      </c>
      <c r="J532" t="s">
        <v>368</v>
      </c>
      <c r="K532">
        <v>90</v>
      </c>
      <c r="L532">
        <v>11</v>
      </c>
      <c r="M532" t="s">
        <v>409</v>
      </c>
      <c r="N532">
        <f t="shared" si="106"/>
        <v>3.54</v>
      </c>
      <c r="O532">
        <f t="shared" si="107"/>
        <v>1.2</v>
      </c>
    </row>
    <row r="533" spans="1:15" x14ac:dyDescent="0.25">
      <c r="A533" t="s">
        <v>881</v>
      </c>
      <c r="B533">
        <v>1</v>
      </c>
      <c r="C533" t="s">
        <v>370</v>
      </c>
      <c r="D533">
        <v>309.23394362727606</v>
      </c>
      <c r="E533">
        <v>1893.6336235985709</v>
      </c>
      <c r="F533">
        <v>0.95</v>
      </c>
      <c r="G533">
        <v>1.1000000000000001</v>
      </c>
      <c r="H533">
        <v>26</v>
      </c>
      <c r="I533">
        <v>6.7</v>
      </c>
      <c r="J533" t="s">
        <v>368</v>
      </c>
      <c r="K533">
        <v>90</v>
      </c>
      <c r="L533">
        <v>11</v>
      </c>
      <c r="M533" t="s">
        <v>409</v>
      </c>
      <c r="N533">
        <f t="shared" si="106"/>
        <v>3.54</v>
      </c>
      <c r="O533">
        <f t="shared" si="107"/>
        <v>1.2</v>
      </c>
    </row>
    <row r="534" spans="1:15" x14ac:dyDescent="0.25">
      <c r="A534" t="s">
        <v>882</v>
      </c>
      <c r="B534">
        <v>2</v>
      </c>
      <c r="C534" t="s">
        <v>372</v>
      </c>
      <c r="D534">
        <v>332.64822977468862</v>
      </c>
      <c r="E534">
        <v>2037.0140009310799</v>
      </c>
      <c r="F534">
        <v>0.95</v>
      </c>
      <c r="G534">
        <v>1.1000000000000001</v>
      </c>
      <c r="H534">
        <v>30</v>
      </c>
      <c r="I534">
        <v>7.4</v>
      </c>
      <c r="J534" t="s">
        <v>368</v>
      </c>
      <c r="K534">
        <v>90</v>
      </c>
      <c r="L534">
        <v>11</v>
      </c>
      <c r="M534" t="s">
        <v>409</v>
      </c>
      <c r="N534">
        <f t="shared" si="106"/>
        <v>3.54</v>
      </c>
      <c r="O534">
        <f t="shared" si="107"/>
        <v>1.2</v>
      </c>
    </row>
    <row r="535" spans="1:15" x14ac:dyDescent="0.25">
      <c r="A535" t="s">
        <v>883</v>
      </c>
      <c r="B535">
        <v>3</v>
      </c>
      <c r="C535" t="s">
        <v>281</v>
      </c>
      <c r="D535">
        <v>405.05399999999997</v>
      </c>
      <c r="E535">
        <v>2480.4</v>
      </c>
      <c r="F535">
        <v>0.95</v>
      </c>
      <c r="G535">
        <v>1.1000000000000001</v>
      </c>
      <c r="H535">
        <v>42.4</v>
      </c>
      <c r="I535">
        <v>10.3</v>
      </c>
      <c r="J535" t="s">
        <v>368</v>
      </c>
      <c r="K535">
        <v>90</v>
      </c>
      <c r="L535">
        <v>11</v>
      </c>
      <c r="M535" t="s">
        <v>409</v>
      </c>
      <c r="N535">
        <f t="shared" si="106"/>
        <v>3.54</v>
      </c>
      <c r="O535">
        <f t="shared" si="107"/>
        <v>1.2</v>
      </c>
    </row>
    <row r="536" spans="1:15" x14ac:dyDescent="0.25">
      <c r="A536" t="s">
        <v>884</v>
      </c>
      <c r="B536">
        <v>0</v>
      </c>
      <c r="C536" t="s">
        <v>278</v>
      </c>
      <c r="D536">
        <v>0</v>
      </c>
      <c r="E536">
        <v>975.12000000000012</v>
      </c>
      <c r="G536">
        <v>1.5</v>
      </c>
      <c r="J536" t="s">
        <v>368</v>
      </c>
      <c r="K536">
        <v>90</v>
      </c>
      <c r="L536">
        <v>16</v>
      </c>
      <c r="M536" t="s">
        <v>409</v>
      </c>
      <c r="N536">
        <f t="shared" si="106"/>
        <v>2.67</v>
      </c>
      <c r="O536">
        <f t="shared" si="107"/>
        <v>1.8</v>
      </c>
    </row>
    <row r="537" spans="1:15" x14ac:dyDescent="0.25">
      <c r="A537" t="s">
        <v>885</v>
      </c>
      <c r="B537">
        <v>1</v>
      </c>
      <c r="C537" t="s">
        <v>370</v>
      </c>
      <c r="D537">
        <v>348.83490276842048</v>
      </c>
      <c r="E537">
        <v>2336.669516687492</v>
      </c>
      <c r="F537">
        <v>0.95</v>
      </c>
      <c r="G537">
        <v>1.1000000000000001</v>
      </c>
      <c r="H537">
        <v>26</v>
      </c>
      <c r="I537">
        <v>7</v>
      </c>
      <c r="J537" t="s">
        <v>368</v>
      </c>
      <c r="K537">
        <v>90</v>
      </c>
      <c r="L537">
        <v>16</v>
      </c>
      <c r="M537" t="s">
        <v>409</v>
      </c>
      <c r="N537">
        <f t="shared" si="106"/>
        <v>2.67</v>
      </c>
      <c r="O537">
        <f t="shared" si="107"/>
        <v>1.8</v>
      </c>
    </row>
    <row r="538" spans="1:15" x14ac:dyDescent="0.25">
      <c r="A538" t="s">
        <v>886</v>
      </c>
      <c r="B538">
        <v>2</v>
      </c>
      <c r="C538" t="s">
        <v>372</v>
      </c>
      <c r="D538">
        <v>373.72098206182886</v>
      </c>
      <c r="E538">
        <v>2503.3688418217644</v>
      </c>
      <c r="F538">
        <v>0.95</v>
      </c>
      <c r="G538">
        <v>1.1000000000000001</v>
      </c>
      <c r="H538">
        <v>30</v>
      </c>
      <c r="I538">
        <v>7.7</v>
      </c>
      <c r="J538" t="s">
        <v>368</v>
      </c>
      <c r="K538">
        <v>90</v>
      </c>
      <c r="L538">
        <v>16</v>
      </c>
      <c r="M538" t="s">
        <v>409</v>
      </c>
      <c r="N538">
        <f t="shared" si="106"/>
        <v>2.67</v>
      </c>
      <c r="O538">
        <f t="shared" si="107"/>
        <v>1.8</v>
      </c>
    </row>
    <row r="539" spans="1:15" x14ac:dyDescent="0.25">
      <c r="A539" t="s">
        <v>887</v>
      </c>
      <c r="B539">
        <v>3</v>
      </c>
      <c r="C539" t="s">
        <v>281</v>
      </c>
      <c r="D539">
        <v>508.95</v>
      </c>
      <c r="E539">
        <v>3409.2</v>
      </c>
      <c r="F539">
        <v>0.95</v>
      </c>
      <c r="G539">
        <v>1.1000000000000001</v>
      </c>
      <c r="H539">
        <v>43.3</v>
      </c>
      <c r="I539">
        <v>10.7</v>
      </c>
      <c r="J539" t="s">
        <v>368</v>
      </c>
      <c r="K539">
        <v>90</v>
      </c>
      <c r="L539">
        <v>16</v>
      </c>
      <c r="M539" t="s">
        <v>409</v>
      </c>
      <c r="N539">
        <f t="shared" si="106"/>
        <v>2.67</v>
      </c>
      <c r="O539">
        <f t="shared" si="107"/>
        <v>1.8</v>
      </c>
    </row>
    <row r="540" spans="1:15" x14ac:dyDescent="0.25">
      <c r="A540" t="s">
        <v>888</v>
      </c>
      <c r="B540">
        <v>0</v>
      </c>
      <c r="C540" t="s">
        <v>278</v>
      </c>
      <c r="D540">
        <v>0</v>
      </c>
      <c r="E540">
        <v>1522.4</v>
      </c>
      <c r="G540">
        <v>1.5</v>
      </c>
      <c r="J540" t="s">
        <v>368</v>
      </c>
      <c r="K540">
        <v>90</v>
      </c>
      <c r="L540">
        <v>21</v>
      </c>
      <c r="M540" t="s">
        <v>409</v>
      </c>
      <c r="N540">
        <f t="shared" si="106"/>
        <v>4.2</v>
      </c>
      <c r="O540">
        <f t="shared" si="107"/>
        <v>2.4</v>
      </c>
    </row>
    <row r="541" spans="1:15" x14ac:dyDescent="0.25">
      <c r="A541" t="s">
        <v>889</v>
      </c>
      <c r="B541">
        <v>1</v>
      </c>
      <c r="C541" t="s">
        <v>370</v>
      </c>
      <c r="D541">
        <v>380.59090771009733</v>
      </c>
      <c r="E541">
        <v>3009.2947651024979</v>
      </c>
      <c r="F541">
        <v>0.85</v>
      </c>
      <c r="G541">
        <v>1.05</v>
      </c>
      <c r="H541">
        <v>26</v>
      </c>
      <c r="I541">
        <v>7</v>
      </c>
      <c r="J541" t="s">
        <v>368</v>
      </c>
      <c r="K541">
        <v>90</v>
      </c>
      <c r="L541">
        <v>21</v>
      </c>
      <c r="M541" t="s">
        <v>409</v>
      </c>
      <c r="N541">
        <f t="shared" ref="N541:N604" si="108">ROUND(IF($L541=11,$R$30*$K541+$S$30,IF($L541=16,$R$31*$K541+$S$31,IF($L541=21,$R$32*$K541+$S$32,""))),2)</f>
        <v>4.2</v>
      </c>
      <c r="O541">
        <f t="shared" ref="O541:O604" si="109">ROUND(IF($L541=11,$K541*$X$30,IF($L541=16,$K541*$X$32,IF($L541=21,$K541*$X$34,""))),1)</f>
        <v>2.4</v>
      </c>
    </row>
    <row r="542" spans="1:15" x14ac:dyDescent="0.25">
      <c r="A542" t="s">
        <v>890</v>
      </c>
      <c r="B542">
        <v>2</v>
      </c>
      <c r="C542" t="s">
        <v>372</v>
      </c>
      <c r="D542">
        <v>407.7424783598712</v>
      </c>
      <c r="E542">
        <v>3223.9795559512399</v>
      </c>
      <c r="F542">
        <v>0.85</v>
      </c>
      <c r="G542">
        <v>1.05</v>
      </c>
      <c r="H542">
        <v>30</v>
      </c>
      <c r="I542">
        <v>7.7</v>
      </c>
      <c r="J542" t="s">
        <v>368</v>
      </c>
      <c r="K542">
        <v>90</v>
      </c>
      <c r="L542">
        <v>21</v>
      </c>
      <c r="M542" t="s">
        <v>409</v>
      </c>
      <c r="N542">
        <f t="shared" si="108"/>
        <v>4.2</v>
      </c>
      <c r="O542">
        <f t="shared" si="109"/>
        <v>2.4</v>
      </c>
    </row>
    <row r="543" spans="1:15" x14ac:dyDescent="0.25">
      <c r="A543" t="s">
        <v>891</v>
      </c>
      <c r="B543">
        <v>3</v>
      </c>
      <c r="C543" t="s">
        <v>281</v>
      </c>
      <c r="D543">
        <v>555.28199999999993</v>
      </c>
      <c r="E543">
        <v>4390.5600000000004</v>
      </c>
      <c r="F543">
        <v>0.85</v>
      </c>
      <c r="G543">
        <v>1.05</v>
      </c>
      <c r="H543">
        <v>43.3</v>
      </c>
      <c r="I543">
        <v>10.7</v>
      </c>
      <c r="J543" t="s">
        <v>368</v>
      </c>
      <c r="K543">
        <v>90</v>
      </c>
      <c r="L543">
        <v>21</v>
      </c>
      <c r="M543" t="s">
        <v>409</v>
      </c>
      <c r="N543">
        <f t="shared" si="108"/>
        <v>4.2</v>
      </c>
      <c r="O543">
        <f t="shared" si="109"/>
        <v>2.4</v>
      </c>
    </row>
    <row r="544" spans="1:15" x14ac:dyDescent="0.25">
      <c r="A544" t="s">
        <v>892</v>
      </c>
      <c r="B544">
        <v>0</v>
      </c>
      <c r="C544" t="s">
        <v>278</v>
      </c>
      <c r="D544">
        <v>0</v>
      </c>
      <c r="E544">
        <v>813.28000000000009</v>
      </c>
      <c r="G544">
        <v>1.5</v>
      </c>
      <c r="J544" t="s">
        <v>368</v>
      </c>
      <c r="K544">
        <v>100</v>
      </c>
      <c r="L544">
        <v>11</v>
      </c>
      <c r="M544" t="s">
        <v>422</v>
      </c>
      <c r="N544">
        <f t="shared" si="108"/>
        <v>3.49</v>
      </c>
      <c r="O544">
        <f t="shared" si="109"/>
        <v>1.3</v>
      </c>
    </row>
    <row r="545" spans="1:15" x14ac:dyDescent="0.25">
      <c r="A545" t="s">
        <v>893</v>
      </c>
      <c r="B545">
        <v>1</v>
      </c>
      <c r="C545" t="s">
        <v>370</v>
      </c>
      <c r="D545">
        <v>349.05</v>
      </c>
      <c r="E545">
        <v>2136.1856779144437</v>
      </c>
      <c r="F545">
        <v>0.95</v>
      </c>
      <c r="G545">
        <v>1.1000000000000001</v>
      </c>
      <c r="H545">
        <v>26</v>
      </c>
      <c r="I545">
        <v>7.8</v>
      </c>
      <c r="J545" t="s">
        <v>368</v>
      </c>
      <c r="K545">
        <v>100</v>
      </c>
      <c r="L545">
        <v>11</v>
      </c>
      <c r="M545" t="s">
        <v>422</v>
      </c>
      <c r="N545">
        <f t="shared" si="108"/>
        <v>3.49</v>
      </c>
      <c r="O545">
        <f t="shared" si="109"/>
        <v>1.3</v>
      </c>
    </row>
    <row r="546" spans="1:15" x14ac:dyDescent="0.25">
      <c r="A546" t="s">
        <v>894</v>
      </c>
      <c r="B546">
        <v>2</v>
      </c>
      <c r="C546" t="s">
        <v>372</v>
      </c>
      <c r="D546">
        <v>375.375</v>
      </c>
      <c r="E546">
        <v>2301.3611872256411</v>
      </c>
      <c r="F546">
        <v>0.95</v>
      </c>
      <c r="G546">
        <v>1.1000000000000001</v>
      </c>
      <c r="H546">
        <v>30</v>
      </c>
      <c r="I546">
        <v>8.6999999999999993</v>
      </c>
      <c r="J546" t="s">
        <v>368</v>
      </c>
      <c r="K546">
        <v>100</v>
      </c>
      <c r="L546">
        <v>11</v>
      </c>
      <c r="M546" t="s">
        <v>422</v>
      </c>
      <c r="N546">
        <f t="shared" si="108"/>
        <v>3.49</v>
      </c>
      <c r="O546">
        <f t="shared" si="109"/>
        <v>1.3</v>
      </c>
    </row>
    <row r="547" spans="1:15" x14ac:dyDescent="0.25">
      <c r="A547" t="s">
        <v>895</v>
      </c>
      <c r="B547">
        <v>3</v>
      </c>
      <c r="C547" t="s">
        <v>281</v>
      </c>
      <c r="D547">
        <v>461.17500000000001</v>
      </c>
      <c r="E547">
        <v>2824.9</v>
      </c>
      <c r="F547">
        <v>0.95</v>
      </c>
      <c r="G547">
        <v>1.1000000000000001</v>
      </c>
      <c r="H547">
        <v>43</v>
      </c>
      <c r="I547">
        <v>12.2</v>
      </c>
      <c r="J547" t="s">
        <v>368</v>
      </c>
      <c r="K547">
        <v>100</v>
      </c>
      <c r="L547">
        <v>11</v>
      </c>
      <c r="M547" t="s">
        <v>422</v>
      </c>
      <c r="N547">
        <f t="shared" si="108"/>
        <v>3.49</v>
      </c>
      <c r="O547">
        <f t="shared" si="109"/>
        <v>1.3</v>
      </c>
    </row>
    <row r="548" spans="1:15" x14ac:dyDescent="0.25">
      <c r="A548" t="s">
        <v>896</v>
      </c>
      <c r="B548">
        <v>0</v>
      </c>
      <c r="C548" t="s">
        <v>278</v>
      </c>
      <c r="D548">
        <v>0</v>
      </c>
      <c r="E548">
        <v>1083.24</v>
      </c>
      <c r="G548">
        <v>1.5</v>
      </c>
      <c r="J548" t="s">
        <v>368</v>
      </c>
      <c r="K548">
        <v>100</v>
      </c>
      <c r="L548">
        <v>16</v>
      </c>
      <c r="M548" t="s">
        <v>422</v>
      </c>
      <c r="N548">
        <f t="shared" si="108"/>
        <v>2.66</v>
      </c>
      <c r="O548">
        <f t="shared" si="109"/>
        <v>2</v>
      </c>
    </row>
    <row r="549" spans="1:15" x14ac:dyDescent="0.25">
      <c r="A549" t="s">
        <v>897</v>
      </c>
      <c r="B549">
        <v>1</v>
      </c>
      <c r="C549" t="s">
        <v>370</v>
      </c>
      <c r="D549">
        <v>392.92500000000001</v>
      </c>
      <c r="E549">
        <v>2630.3871448118639</v>
      </c>
      <c r="F549">
        <v>0.95</v>
      </c>
      <c r="G549">
        <v>1.1000000000000001</v>
      </c>
      <c r="H549">
        <v>26</v>
      </c>
      <c r="I549">
        <v>7</v>
      </c>
      <c r="J549" t="s">
        <v>368</v>
      </c>
      <c r="K549">
        <v>100</v>
      </c>
      <c r="L549">
        <v>16</v>
      </c>
      <c r="M549" t="s">
        <v>422</v>
      </c>
      <c r="N549">
        <f t="shared" si="108"/>
        <v>2.66</v>
      </c>
      <c r="O549">
        <f t="shared" si="109"/>
        <v>2</v>
      </c>
    </row>
    <row r="550" spans="1:15" x14ac:dyDescent="0.25">
      <c r="A550" t="s">
        <v>898</v>
      </c>
      <c r="B550">
        <v>2</v>
      </c>
      <c r="C550" t="s">
        <v>372</v>
      </c>
      <c r="D550">
        <v>420.22499999999997</v>
      </c>
      <c r="E550">
        <v>2816.5633812075234</v>
      </c>
      <c r="F550">
        <v>0.95</v>
      </c>
      <c r="G550">
        <v>1.1000000000000001</v>
      </c>
      <c r="H550">
        <v>30</v>
      </c>
      <c r="I550">
        <v>7.7</v>
      </c>
      <c r="J550" t="s">
        <v>368</v>
      </c>
      <c r="K550">
        <v>100</v>
      </c>
      <c r="L550">
        <v>16</v>
      </c>
      <c r="M550" t="s">
        <v>422</v>
      </c>
      <c r="N550">
        <f t="shared" si="108"/>
        <v>2.66</v>
      </c>
      <c r="O550">
        <f t="shared" si="109"/>
        <v>2</v>
      </c>
    </row>
    <row r="551" spans="1:15" x14ac:dyDescent="0.25">
      <c r="A551" t="s">
        <v>899</v>
      </c>
      <c r="B551">
        <v>3</v>
      </c>
      <c r="C551" t="s">
        <v>281</v>
      </c>
      <c r="D551">
        <v>580.125</v>
      </c>
      <c r="E551">
        <v>3882.7</v>
      </c>
      <c r="F551">
        <v>0.95</v>
      </c>
      <c r="G551">
        <v>1.1000000000000001</v>
      </c>
      <c r="H551">
        <v>44.1</v>
      </c>
      <c r="I551">
        <v>10.7</v>
      </c>
      <c r="J551" t="s">
        <v>368</v>
      </c>
      <c r="K551">
        <v>100</v>
      </c>
      <c r="L551">
        <v>16</v>
      </c>
      <c r="M551" t="s">
        <v>422</v>
      </c>
      <c r="N551">
        <f t="shared" si="108"/>
        <v>2.66</v>
      </c>
      <c r="O551">
        <f t="shared" si="109"/>
        <v>2</v>
      </c>
    </row>
    <row r="552" spans="1:15" x14ac:dyDescent="0.25">
      <c r="A552" t="s">
        <v>900</v>
      </c>
      <c r="B552">
        <v>0</v>
      </c>
      <c r="C552" t="s">
        <v>278</v>
      </c>
      <c r="D552">
        <v>0</v>
      </c>
      <c r="E552">
        <v>1691.2</v>
      </c>
      <c r="G552">
        <v>1.5</v>
      </c>
      <c r="J552" t="s">
        <v>368</v>
      </c>
      <c r="K552">
        <v>100</v>
      </c>
      <c r="L552">
        <v>21</v>
      </c>
      <c r="M552" t="s">
        <v>422</v>
      </c>
      <c r="N552">
        <f t="shared" si="108"/>
        <v>4.17</v>
      </c>
      <c r="O552">
        <f t="shared" si="109"/>
        <v>2.7</v>
      </c>
    </row>
    <row r="553" spans="1:15" x14ac:dyDescent="0.25">
      <c r="A553" t="s">
        <v>901</v>
      </c>
      <c r="B553">
        <v>1</v>
      </c>
      <c r="C553" t="s">
        <v>370</v>
      </c>
      <c r="D553">
        <v>428.43090301109396</v>
      </c>
      <c r="E553">
        <v>3387.5608889256064</v>
      </c>
      <c r="F553">
        <v>0.85</v>
      </c>
      <c r="G553">
        <v>1.05</v>
      </c>
      <c r="H553">
        <v>26</v>
      </c>
      <c r="I553">
        <v>7</v>
      </c>
      <c r="J553" t="s">
        <v>368</v>
      </c>
      <c r="K553">
        <v>100</v>
      </c>
      <c r="L553">
        <v>21</v>
      </c>
      <c r="M553" t="s">
        <v>422</v>
      </c>
      <c r="N553">
        <f t="shared" si="108"/>
        <v>4.17</v>
      </c>
      <c r="O553">
        <f t="shared" si="109"/>
        <v>2.7</v>
      </c>
    </row>
    <row r="554" spans="1:15" x14ac:dyDescent="0.25">
      <c r="A554" t="s">
        <v>902</v>
      </c>
      <c r="B554">
        <v>2</v>
      </c>
      <c r="C554" t="s">
        <v>372</v>
      </c>
      <c r="D554">
        <v>458.75482442909657</v>
      </c>
      <c r="E554">
        <v>3627.3291443724347</v>
      </c>
      <c r="F554">
        <v>0.85</v>
      </c>
      <c r="G554">
        <v>1.05</v>
      </c>
      <c r="H554">
        <v>30</v>
      </c>
      <c r="I554">
        <v>7.7</v>
      </c>
      <c r="J554" t="s">
        <v>368</v>
      </c>
      <c r="K554">
        <v>100</v>
      </c>
      <c r="L554">
        <v>21</v>
      </c>
      <c r="M554" t="s">
        <v>422</v>
      </c>
      <c r="N554">
        <f t="shared" si="108"/>
        <v>4.17</v>
      </c>
      <c r="O554">
        <f t="shared" si="109"/>
        <v>2.7</v>
      </c>
    </row>
    <row r="555" spans="1:15" x14ac:dyDescent="0.25">
      <c r="A555" t="s">
        <v>903</v>
      </c>
      <c r="B555">
        <v>3</v>
      </c>
      <c r="C555" t="s">
        <v>281</v>
      </c>
      <c r="D555">
        <v>632.40449999999998</v>
      </c>
      <c r="E555">
        <v>5000.3599999999997</v>
      </c>
      <c r="F555">
        <v>0.85</v>
      </c>
      <c r="G555">
        <v>1.05</v>
      </c>
      <c r="H555">
        <v>44.1</v>
      </c>
      <c r="I555">
        <v>10.7</v>
      </c>
      <c r="J555" t="s">
        <v>368</v>
      </c>
      <c r="K555">
        <v>100</v>
      </c>
      <c r="L555">
        <v>21</v>
      </c>
      <c r="M555" t="s">
        <v>422</v>
      </c>
      <c r="N555">
        <f t="shared" si="108"/>
        <v>4.17</v>
      </c>
      <c r="O555">
        <f t="shared" si="109"/>
        <v>2.7</v>
      </c>
    </row>
    <row r="556" spans="1:15" x14ac:dyDescent="0.25">
      <c r="A556" t="s">
        <v>904</v>
      </c>
      <c r="B556">
        <v>0</v>
      </c>
      <c r="C556" t="s">
        <v>278</v>
      </c>
      <c r="D556">
        <v>0</v>
      </c>
      <c r="E556">
        <v>894.88000000000011</v>
      </c>
      <c r="G556">
        <v>1.5</v>
      </c>
      <c r="J556" t="s">
        <v>368</v>
      </c>
      <c r="K556">
        <v>110</v>
      </c>
      <c r="L556">
        <v>11</v>
      </c>
      <c r="M556">
        <v>105</v>
      </c>
      <c r="N556">
        <f t="shared" si="108"/>
        <v>3.44</v>
      </c>
      <c r="O556">
        <f t="shared" si="109"/>
        <v>1.5</v>
      </c>
    </row>
    <row r="557" spans="1:15" x14ac:dyDescent="0.25">
      <c r="A557" t="s">
        <v>905</v>
      </c>
      <c r="B557">
        <v>1</v>
      </c>
      <c r="C557" t="s">
        <v>370</v>
      </c>
      <c r="D557">
        <v>391.38499951591234</v>
      </c>
      <c r="E557">
        <v>2396.6961264405954</v>
      </c>
      <c r="F557">
        <v>0.95</v>
      </c>
      <c r="G557">
        <v>1.1000000000000001</v>
      </c>
      <c r="H557">
        <v>26</v>
      </c>
      <c r="I557">
        <v>8.4</v>
      </c>
      <c r="J557" t="s">
        <v>368</v>
      </c>
      <c r="K557">
        <v>110</v>
      </c>
      <c r="L557">
        <v>11</v>
      </c>
      <c r="M557">
        <v>105</v>
      </c>
      <c r="N557">
        <f t="shared" si="108"/>
        <v>3.44</v>
      </c>
      <c r="O557">
        <f t="shared" si="109"/>
        <v>1.5</v>
      </c>
    </row>
    <row r="558" spans="1:15" x14ac:dyDescent="0.25">
      <c r="A558" t="s">
        <v>906</v>
      </c>
      <c r="B558">
        <v>2</v>
      </c>
      <c r="C558" t="s">
        <v>372</v>
      </c>
      <c r="D558">
        <v>421.64791968253314</v>
      </c>
      <c r="E558">
        <v>2582.0149905458411</v>
      </c>
      <c r="F558">
        <v>0.95</v>
      </c>
      <c r="G558">
        <v>1.1000000000000001</v>
      </c>
      <c r="H558">
        <v>30</v>
      </c>
      <c r="I558">
        <v>9.3000000000000007</v>
      </c>
      <c r="J558" t="s">
        <v>368</v>
      </c>
      <c r="K558">
        <v>110</v>
      </c>
      <c r="L558">
        <v>11</v>
      </c>
      <c r="M558">
        <v>105</v>
      </c>
      <c r="N558">
        <f t="shared" si="108"/>
        <v>3.44</v>
      </c>
      <c r="O558">
        <f t="shared" si="109"/>
        <v>1.5</v>
      </c>
    </row>
    <row r="559" spans="1:15" x14ac:dyDescent="0.25">
      <c r="A559" t="s">
        <v>907</v>
      </c>
      <c r="B559">
        <v>3</v>
      </c>
      <c r="C559" t="s">
        <v>281</v>
      </c>
      <c r="D559">
        <v>517.56900000000007</v>
      </c>
      <c r="E559">
        <v>3169.4</v>
      </c>
      <c r="F559">
        <v>0.95</v>
      </c>
      <c r="G559">
        <v>1.1000000000000001</v>
      </c>
      <c r="H559">
        <v>43.5</v>
      </c>
      <c r="I559">
        <v>14</v>
      </c>
      <c r="J559" t="s">
        <v>368</v>
      </c>
      <c r="K559">
        <v>110</v>
      </c>
      <c r="L559">
        <v>11</v>
      </c>
      <c r="M559">
        <v>105</v>
      </c>
      <c r="N559">
        <f t="shared" si="108"/>
        <v>3.44</v>
      </c>
      <c r="O559">
        <f t="shared" si="109"/>
        <v>1.5</v>
      </c>
    </row>
    <row r="560" spans="1:15" x14ac:dyDescent="0.25">
      <c r="A560" t="s">
        <v>908</v>
      </c>
      <c r="B560">
        <v>0</v>
      </c>
      <c r="C560" t="s">
        <v>278</v>
      </c>
      <c r="D560">
        <v>0</v>
      </c>
      <c r="E560">
        <v>1191.3600000000001</v>
      </c>
      <c r="G560">
        <v>1.5</v>
      </c>
      <c r="J560" t="s">
        <v>368</v>
      </c>
      <c r="K560">
        <v>110</v>
      </c>
      <c r="L560">
        <v>16</v>
      </c>
      <c r="M560">
        <v>105</v>
      </c>
      <c r="N560">
        <f t="shared" si="108"/>
        <v>2.64</v>
      </c>
      <c r="O560">
        <f t="shared" si="109"/>
        <v>2.2000000000000002</v>
      </c>
    </row>
    <row r="561" spans="1:15" x14ac:dyDescent="0.25">
      <c r="A561" t="s">
        <v>909</v>
      </c>
      <c r="B561">
        <v>1</v>
      </c>
      <c r="C561" t="s">
        <v>370</v>
      </c>
      <c r="D561">
        <v>397.63714287668984</v>
      </c>
      <c r="E561">
        <v>2849.7497938679544</v>
      </c>
      <c r="F561">
        <v>0.95</v>
      </c>
      <c r="G561">
        <v>1.1000000000000001</v>
      </c>
      <c r="H561">
        <v>26</v>
      </c>
      <c r="I561">
        <v>7.9</v>
      </c>
      <c r="J561" t="s">
        <v>368</v>
      </c>
      <c r="K561">
        <v>110</v>
      </c>
      <c r="L561">
        <v>16</v>
      </c>
      <c r="M561">
        <v>105</v>
      </c>
      <c r="N561">
        <f t="shared" si="108"/>
        <v>2.64</v>
      </c>
      <c r="O561">
        <f t="shared" si="109"/>
        <v>2.2000000000000002</v>
      </c>
    </row>
    <row r="562" spans="1:15" x14ac:dyDescent="0.25">
      <c r="A562" t="s">
        <v>910</v>
      </c>
      <c r="B562">
        <v>2</v>
      </c>
      <c r="C562" t="s">
        <v>372</v>
      </c>
      <c r="D562">
        <v>425.78151198901691</v>
      </c>
      <c r="E562">
        <v>3051.4523045945984</v>
      </c>
      <c r="F562">
        <v>0.95</v>
      </c>
      <c r="G562">
        <v>1.1000000000000001</v>
      </c>
      <c r="H562">
        <v>30</v>
      </c>
      <c r="I562">
        <v>8.8000000000000007</v>
      </c>
      <c r="J562" t="s">
        <v>368</v>
      </c>
      <c r="K562">
        <v>110</v>
      </c>
      <c r="L562">
        <v>16</v>
      </c>
      <c r="M562">
        <v>105</v>
      </c>
      <c r="N562">
        <f t="shared" si="108"/>
        <v>2.64</v>
      </c>
      <c r="O562">
        <f t="shared" si="109"/>
        <v>2.2000000000000002</v>
      </c>
    </row>
    <row r="563" spans="1:15" x14ac:dyDescent="0.25">
      <c r="A563" t="s">
        <v>911</v>
      </c>
      <c r="B563">
        <v>3</v>
      </c>
      <c r="C563" t="s">
        <v>281</v>
      </c>
      <c r="D563">
        <v>586.94999999999993</v>
      </c>
      <c r="E563">
        <v>4206.5</v>
      </c>
      <c r="F563">
        <v>0.95</v>
      </c>
      <c r="G563">
        <v>1.1000000000000001</v>
      </c>
      <c r="H563">
        <v>44.1</v>
      </c>
      <c r="I563">
        <v>12.5</v>
      </c>
      <c r="J563" t="s">
        <v>368</v>
      </c>
      <c r="K563">
        <v>110</v>
      </c>
      <c r="L563">
        <v>16</v>
      </c>
      <c r="M563">
        <v>105</v>
      </c>
      <c r="N563">
        <f t="shared" si="108"/>
        <v>2.64</v>
      </c>
      <c r="O563">
        <f t="shared" si="109"/>
        <v>2.2000000000000002</v>
      </c>
    </row>
    <row r="564" spans="1:15" x14ac:dyDescent="0.25">
      <c r="A564" t="s">
        <v>912</v>
      </c>
      <c r="B564">
        <v>0</v>
      </c>
      <c r="C564" t="s">
        <v>278</v>
      </c>
      <c r="D564">
        <v>0</v>
      </c>
      <c r="E564">
        <v>1860</v>
      </c>
      <c r="G564">
        <v>1.5</v>
      </c>
      <c r="J564" t="s">
        <v>368</v>
      </c>
      <c r="K564">
        <v>110</v>
      </c>
      <c r="L564">
        <v>21</v>
      </c>
      <c r="M564">
        <v>105</v>
      </c>
      <c r="N564">
        <f t="shared" si="108"/>
        <v>4.1500000000000004</v>
      </c>
      <c r="O564">
        <f t="shared" si="109"/>
        <v>2.9</v>
      </c>
    </row>
    <row r="565" spans="1:15" x14ac:dyDescent="0.25">
      <c r="A565" t="s">
        <v>913</v>
      </c>
      <c r="B565">
        <v>1</v>
      </c>
      <c r="C565" t="s">
        <v>370</v>
      </c>
      <c r="D565">
        <v>434.50774971286398</v>
      </c>
      <c r="E565">
        <v>3556.1815292902165</v>
      </c>
      <c r="F565">
        <v>0.85</v>
      </c>
      <c r="G565">
        <v>1.05</v>
      </c>
      <c r="H565">
        <v>26</v>
      </c>
      <c r="I565">
        <v>7.9</v>
      </c>
      <c r="J565" t="s">
        <v>368</v>
      </c>
      <c r="K565">
        <v>110</v>
      </c>
      <c r="L565">
        <v>21</v>
      </c>
      <c r="M565">
        <v>105</v>
      </c>
      <c r="N565">
        <f t="shared" si="108"/>
        <v>4.1500000000000004</v>
      </c>
      <c r="O565">
        <f t="shared" si="109"/>
        <v>2.9</v>
      </c>
    </row>
    <row r="566" spans="1:15" x14ac:dyDescent="0.25">
      <c r="A566" t="s">
        <v>914</v>
      </c>
      <c r="B566">
        <v>2</v>
      </c>
      <c r="C566" t="s">
        <v>372</v>
      </c>
      <c r="D566">
        <v>465.26178441298191</v>
      </c>
      <c r="E566">
        <v>3807.8845891872675</v>
      </c>
      <c r="F566">
        <v>0.85</v>
      </c>
      <c r="G566">
        <v>1.05</v>
      </c>
      <c r="H566">
        <v>30</v>
      </c>
      <c r="I566">
        <v>8.8000000000000007</v>
      </c>
      <c r="J566" t="s">
        <v>368</v>
      </c>
      <c r="K566">
        <v>110</v>
      </c>
      <c r="L566">
        <v>21</v>
      </c>
      <c r="M566">
        <v>105</v>
      </c>
      <c r="N566">
        <f t="shared" si="108"/>
        <v>4.1500000000000004</v>
      </c>
      <c r="O566">
        <f t="shared" si="109"/>
        <v>2.9</v>
      </c>
    </row>
    <row r="567" spans="1:15" x14ac:dyDescent="0.25">
      <c r="A567" t="s">
        <v>915</v>
      </c>
      <c r="B567">
        <v>3</v>
      </c>
      <c r="C567" t="s">
        <v>281</v>
      </c>
      <c r="D567">
        <v>641.37450000000001</v>
      </c>
      <c r="E567">
        <v>5249.2599999999993</v>
      </c>
      <c r="F567">
        <v>0.85</v>
      </c>
      <c r="G567">
        <v>1.05</v>
      </c>
      <c r="H567">
        <v>44.1</v>
      </c>
      <c r="I567">
        <v>12.5</v>
      </c>
      <c r="J567" t="s">
        <v>368</v>
      </c>
      <c r="K567">
        <v>110</v>
      </c>
      <c r="L567">
        <v>21</v>
      </c>
      <c r="M567">
        <v>105</v>
      </c>
      <c r="N567">
        <f t="shared" si="108"/>
        <v>4.1500000000000004</v>
      </c>
      <c r="O567">
        <f t="shared" si="109"/>
        <v>2.9</v>
      </c>
    </row>
    <row r="568" spans="1:15" x14ac:dyDescent="0.25">
      <c r="A568" t="s">
        <v>916</v>
      </c>
      <c r="B568">
        <v>0</v>
      </c>
      <c r="C568" t="s">
        <v>278</v>
      </c>
      <c r="D568">
        <v>0</v>
      </c>
      <c r="E568">
        <v>975.80000000000007</v>
      </c>
      <c r="G568">
        <v>1.5</v>
      </c>
      <c r="J568" t="s">
        <v>368</v>
      </c>
      <c r="K568">
        <v>120</v>
      </c>
      <c r="L568">
        <v>11</v>
      </c>
      <c r="M568">
        <v>115</v>
      </c>
      <c r="N568">
        <f t="shared" si="108"/>
        <v>3.39</v>
      </c>
      <c r="O568">
        <f t="shared" si="109"/>
        <v>1.6</v>
      </c>
    </row>
    <row r="569" spans="1:15" x14ac:dyDescent="0.25">
      <c r="A569" t="s">
        <v>917</v>
      </c>
      <c r="B569">
        <v>1</v>
      </c>
      <c r="C569" t="s">
        <v>370</v>
      </c>
      <c r="D569">
        <v>426.07499999999999</v>
      </c>
      <c r="E569">
        <v>2611.8926414972211</v>
      </c>
      <c r="F569">
        <v>0.95</v>
      </c>
      <c r="G569">
        <v>1.1000000000000001</v>
      </c>
      <c r="H569">
        <v>26</v>
      </c>
      <c r="I569">
        <v>8.9</v>
      </c>
      <c r="J569" t="s">
        <v>368</v>
      </c>
      <c r="K569">
        <v>120</v>
      </c>
      <c r="L569">
        <v>11</v>
      </c>
      <c r="M569">
        <v>115</v>
      </c>
      <c r="N569">
        <f t="shared" si="108"/>
        <v>3.39</v>
      </c>
      <c r="O569">
        <f t="shared" si="109"/>
        <v>1.6</v>
      </c>
    </row>
    <row r="570" spans="1:15" x14ac:dyDescent="0.25">
      <c r="A570" t="s">
        <v>918</v>
      </c>
      <c r="B570">
        <v>2</v>
      </c>
      <c r="C570" t="s">
        <v>372</v>
      </c>
      <c r="D570">
        <v>461.17500000000001</v>
      </c>
      <c r="E570">
        <v>2821.6982019103875</v>
      </c>
      <c r="F570">
        <v>0.95</v>
      </c>
      <c r="G570">
        <v>1.1000000000000001</v>
      </c>
      <c r="H570">
        <v>30</v>
      </c>
      <c r="I570">
        <v>9.9</v>
      </c>
      <c r="J570" t="s">
        <v>368</v>
      </c>
      <c r="K570">
        <v>120</v>
      </c>
      <c r="L570">
        <v>11</v>
      </c>
      <c r="M570">
        <v>115</v>
      </c>
      <c r="N570">
        <f t="shared" si="108"/>
        <v>3.39</v>
      </c>
      <c r="O570">
        <f t="shared" si="109"/>
        <v>1.6</v>
      </c>
    </row>
    <row r="571" spans="1:15" x14ac:dyDescent="0.25">
      <c r="A571" t="s">
        <v>919</v>
      </c>
      <c r="B571">
        <v>3</v>
      </c>
      <c r="C571" t="s">
        <v>281</v>
      </c>
      <c r="D571">
        <v>574.27499999999998</v>
      </c>
      <c r="E571">
        <v>3513.9</v>
      </c>
      <c r="F571">
        <v>0.95</v>
      </c>
      <c r="G571">
        <v>1.1000000000000001</v>
      </c>
      <c r="H571">
        <v>44</v>
      </c>
      <c r="I571">
        <v>14.8</v>
      </c>
      <c r="J571" t="s">
        <v>368</v>
      </c>
      <c r="K571">
        <v>120</v>
      </c>
      <c r="L571">
        <v>11</v>
      </c>
      <c r="M571">
        <v>115</v>
      </c>
      <c r="N571">
        <f t="shared" si="108"/>
        <v>3.39</v>
      </c>
      <c r="O571">
        <f t="shared" si="109"/>
        <v>1.6</v>
      </c>
    </row>
    <row r="572" spans="1:15" x14ac:dyDescent="0.25">
      <c r="A572" t="s">
        <v>920</v>
      </c>
      <c r="B572">
        <v>0</v>
      </c>
      <c r="C572" t="s">
        <v>278</v>
      </c>
      <c r="D572">
        <v>0</v>
      </c>
      <c r="E572">
        <v>1300.1600000000001</v>
      </c>
      <c r="G572">
        <v>1.5</v>
      </c>
      <c r="J572" t="s">
        <v>368</v>
      </c>
      <c r="K572">
        <v>120</v>
      </c>
      <c r="L572">
        <v>16</v>
      </c>
      <c r="M572">
        <v>115</v>
      </c>
      <c r="N572">
        <f t="shared" si="108"/>
        <v>2.62</v>
      </c>
      <c r="O572">
        <f t="shared" si="109"/>
        <v>2.4</v>
      </c>
    </row>
    <row r="573" spans="1:15" x14ac:dyDescent="0.25">
      <c r="A573" t="s">
        <v>921</v>
      </c>
      <c r="B573">
        <v>1</v>
      </c>
      <c r="C573" t="s">
        <v>370</v>
      </c>
      <c r="D573">
        <v>483.59999999999997</v>
      </c>
      <c r="E573">
        <v>3241.8333772189817</v>
      </c>
      <c r="F573">
        <v>0.95</v>
      </c>
      <c r="G573">
        <v>1.1000000000000001</v>
      </c>
      <c r="H573">
        <v>26</v>
      </c>
      <c r="I573">
        <v>8.6999999999999993</v>
      </c>
      <c r="J573" t="s">
        <v>368</v>
      </c>
      <c r="K573">
        <v>120</v>
      </c>
      <c r="L573">
        <v>16</v>
      </c>
      <c r="M573">
        <v>115</v>
      </c>
      <c r="N573">
        <f t="shared" si="108"/>
        <v>2.62</v>
      </c>
      <c r="O573">
        <f t="shared" si="109"/>
        <v>2.4</v>
      </c>
    </row>
    <row r="574" spans="1:15" x14ac:dyDescent="0.25">
      <c r="A574" t="s">
        <v>922</v>
      </c>
      <c r="B574">
        <v>2</v>
      </c>
      <c r="C574" t="s">
        <v>372</v>
      </c>
      <c r="D574">
        <v>518.69999999999993</v>
      </c>
      <c r="E574">
        <v>3471.5459677567114</v>
      </c>
      <c r="F574">
        <v>0.95</v>
      </c>
      <c r="G574">
        <v>1.1000000000000001</v>
      </c>
      <c r="H574">
        <v>30</v>
      </c>
      <c r="I574">
        <v>9.8000000000000007</v>
      </c>
      <c r="J574" t="s">
        <v>368</v>
      </c>
      <c r="K574">
        <v>120</v>
      </c>
      <c r="L574">
        <v>16</v>
      </c>
      <c r="M574">
        <v>115</v>
      </c>
      <c r="N574">
        <f t="shared" si="108"/>
        <v>2.62</v>
      </c>
      <c r="O574">
        <f t="shared" si="109"/>
        <v>2.4</v>
      </c>
    </row>
    <row r="575" spans="1:15" x14ac:dyDescent="0.25">
      <c r="A575" t="s">
        <v>923</v>
      </c>
      <c r="B575">
        <v>3</v>
      </c>
      <c r="C575" t="s">
        <v>281</v>
      </c>
      <c r="D575">
        <v>721.5</v>
      </c>
      <c r="E575">
        <v>4829.7</v>
      </c>
      <c r="F575">
        <v>0.95</v>
      </c>
      <c r="G575">
        <v>1.1000000000000001</v>
      </c>
      <c r="H575">
        <v>44.8</v>
      </c>
      <c r="I575">
        <v>14.3</v>
      </c>
      <c r="J575" t="s">
        <v>368</v>
      </c>
      <c r="K575">
        <v>120</v>
      </c>
      <c r="L575">
        <v>16</v>
      </c>
      <c r="M575">
        <v>115</v>
      </c>
      <c r="N575">
        <f t="shared" si="108"/>
        <v>2.62</v>
      </c>
      <c r="O575">
        <f t="shared" si="109"/>
        <v>2.4</v>
      </c>
    </row>
    <row r="576" spans="1:15" x14ac:dyDescent="0.25">
      <c r="A576" t="s">
        <v>924</v>
      </c>
      <c r="B576">
        <v>0</v>
      </c>
      <c r="C576" t="s">
        <v>278</v>
      </c>
      <c r="D576">
        <v>0</v>
      </c>
      <c r="E576">
        <v>2029.6000000000001</v>
      </c>
      <c r="G576">
        <v>1.5</v>
      </c>
      <c r="J576" t="s">
        <v>368</v>
      </c>
      <c r="K576">
        <v>120</v>
      </c>
      <c r="L576">
        <v>21</v>
      </c>
      <c r="M576">
        <v>115</v>
      </c>
      <c r="N576">
        <f t="shared" si="108"/>
        <v>4.12</v>
      </c>
      <c r="O576">
        <f t="shared" si="109"/>
        <v>3.2</v>
      </c>
    </row>
    <row r="577" spans="1:15" x14ac:dyDescent="0.25">
      <c r="A577" t="s">
        <v>925</v>
      </c>
      <c r="B577">
        <v>1</v>
      </c>
      <c r="C577" t="s">
        <v>370</v>
      </c>
      <c r="D577">
        <v>528.02174157248351</v>
      </c>
      <c r="E577">
        <v>4175.015825613802</v>
      </c>
      <c r="F577">
        <v>0.85</v>
      </c>
      <c r="G577">
        <v>1.05</v>
      </c>
      <c r="H577">
        <v>26</v>
      </c>
      <c r="I577">
        <v>8.6999999999999993</v>
      </c>
      <c r="J577" t="s">
        <v>368</v>
      </c>
      <c r="K577">
        <v>120</v>
      </c>
      <c r="L577">
        <v>21</v>
      </c>
      <c r="M577">
        <v>115</v>
      </c>
      <c r="N577">
        <f t="shared" si="108"/>
        <v>4.12</v>
      </c>
      <c r="O577">
        <f t="shared" si="109"/>
        <v>3.2</v>
      </c>
    </row>
    <row r="578" spans="1:15" x14ac:dyDescent="0.25">
      <c r="A578" t="s">
        <v>926</v>
      </c>
      <c r="B578">
        <v>2</v>
      </c>
      <c r="C578" t="s">
        <v>372</v>
      </c>
      <c r="D578">
        <v>565.43675585705807</v>
      </c>
      <c r="E578">
        <v>4470.8526528786542</v>
      </c>
      <c r="F578">
        <v>0.85</v>
      </c>
      <c r="G578">
        <v>1.05</v>
      </c>
      <c r="H578">
        <v>30</v>
      </c>
      <c r="I578">
        <v>9.8000000000000007</v>
      </c>
      <c r="J578" t="s">
        <v>368</v>
      </c>
      <c r="K578">
        <v>120</v>
      </c>
      <c r="L578">
        <v>21</v>
      </c>
      <c r="M578">
        <v>115</v>
      </c>
      <c r="N578">
        <f t="shared" si="108"/>
        <v>4.12</v>
      </c>
      <c r="O578">
        <f t="shared" si="109"/>
        <v>3.2</v>
      </c>
    </row>
    <row r="579" spans="1:15" x14ac:dyDescent="0.25">
      <c r="A579" t="s">
        <v>927</v>
      </c>
      <c r="B579">
        <v>3</v>
      </c>
      <c r="C579" t="s">
        <v>281</v>
      </c>
      <c r="D579">
        <v>786.64949999999999</v>
      </c>
      <c r="E579">
        <v>6219.96</v>
      </c>
      <c r="F579">
        <v>0.85</v>
      </c>
      <c r="G579">
        <v>1.05</v>
      </c>
      <c r="H579">
        <v>44.8</v>
      </c>
      <c r="I579">
        <v>14.3</v>
      </c>
      <c r="J579" t="s">
        <v>368</v>
      </c>
      <c r="K579">
        <v>120</v>
      </c>
      <c r="L579">
        <v>21</v>
      </c>
      <c r="M579">
        <v>115</v>
      </c>
      <c r="N579">
        <f t="shared" si="108"/>
        <v>4.12</v>
      </c>
      <c r="O579">
        <f t="shared" si="109"/>
        <v>3.2</v>
      </c>
    </row>
    <row r="580" spans="1:15" x14ac:dyDescent="0.25">
      <c r="A580" t="s">
        <v>928</v>
      </c>
      <c r="B580">
        <v>0</v>
      </c>
      <c r="C580" t="s">
        <v>278</v>
      </c>
      <c r="D580">
        <v>0</v>
      </c>
      <c r="E580">
        <v>1138.3200000000002</v>
      </c>
      <c r="G580">
        <v>1.5</v>
      </c>
      <c r="J580" t="s">
        <v>368</v>
      </c>
      <c r="K580">
        <v>140</v>
      </c>
      <c r="L580">
        <v>11</v>
      </c>
      <c r="M580">
        <v>135</v>
      </c>
      <c r="N580">
        <f t="shared" si="108"/>
        <v>3.29</v>
      </c>
      <c r="O580">
        <f t="shared" si="109"/>
        <v>1.9</v>
      </c>
    </row>
    <row r="581" spans="1:15" x14ac:dyDescent="0.25">
      <c r="A581" t="s">
        <v>929</v>
      </c>
      <c r="B581">
        <v>1</v>
      </c>
      <c r="C581" t="s">
        <v>370</v>
      </c>
      <c r="D581">
        <v>502.125</v>
      </c>
      <c r="E581">
        <v>3077.015307780141</v>
      </c>
      <c r="F581">
        <v>0.95</v>
      </c>
      <c r="G581">
        <v>1.1000000000000001</v>
      </c>
      <c r="H581">
        <v>26</v>
      </c>
      <c r="I581">
        <v>10.1</v>
      </c>
      <c r="J581" t="s">
        <v>368</v>
      </c>
      <c r="K581">
        <v>140</v>
      </c>
      <c r="L581">
        <v>11</v>
      </c>
      <c r="M581">
        <v>135</v>
      </c>
      <c r="N581">
        <f t="shared" si="108"/>
        <v>3.29</v>
      </c>
      <c r="O581">
        <f t="shared" si="109"/>
        <v>1.9</v>
      </c>
    </row>
    <row r="582" spans="1:15" x14ac:dyDescent="0.25">
      <c r="A582" t="s">
        <v>930</v>
      </c>
      <c r="B582">
        <v>2</v>
      </c>
      <c r="C582" t="s">
        <v>372</v>
      </c>
      <c r="D582">
        <v>544.04999999999995</v>
      </c>
      <c r="E582">
        <v>3332.5766142436496</v>
      </c>
      <c r="F582">
        <v>0.95</v>
      </c>
      <c r="G582">
        <v>1.1000000000000001</v>
      </c>
      <c r="H582">
        <v>30</v>
      </c>
      <c r="I582">
        <v>11.2</v>
      </c>
      <c r="J582" t="s">
        <v>368</v>
      </c>
      <c r="K582">
        <v>140</v>
      </c>
      <c r="L582">
        <v>11</v>
      </c>
      <c r="M582">
        <v>135</v>
      </c>
      <c r="N582">
        <f t="shared" si="108"/>
        <v>3.29</v>
      </c>
      <c r="O582">
        <f t="shared" si="109"/>
        <v>1.9</v>
      </c>
    </row>
    <row r="583" spans="1:15" x14ac:dyDescent="0.25">
      <c r="A583" t="s">
        <v>931</v>
      </c>
      <c r="B583">
        <v>3</v>
      </c>
      <c r="C583" t="s">
        <v>281</v>
      </c>
      <c r="D583">
        <v>686.4</v>
      </c>
      <c r="E583">
        <v>4202.8999999999996</v>
      </c>
      <c r="F583">
        <v>0.95</v>
      </c>
      <c r="G583">
        <v>1.1000000000000001</v>
      </c>
      <c r="H583">
        <v>44.8</v>
      </c>
      <c r="I583">
        <v>17.5</v>
      </c>
      <c r="J583" t="s">
        <v>368</v>
      </c>
      <c r="K583">
        <v>140</v>
      </c>
      <c r="L583">
        <v>11</v>
      </c>
      <c r="M583">
        <v>135</v>
      </c>
      <c r="N583">
        <f t="shared" si="108"/>
        <v>3.29</v>
      </c>
      <c r="O583">
        <f t="shared" si="109"/>
        <v>1.9</v>
      </c>
    </row>
    <row r="584" spans="1:15" x14ac:dyDescent="0.25">
      <c r="A584" t="s">
        <v>932</v>
      </c>
      <c r="B584">
        <v>0</v>
      </c>
      <c r="C584" t="s">
        <v>278</v>
      </c>
      <c r="D584">
        <v>0</v>
      </c>
      <c r="E584">
        <v>1516.4</v>
      </c>
      <c r="G584">
        <v>1.5</v>
      </c>
      <c r="J584" t="s">
        <v>368</v>
      </c>
      <c r="K584">
        <v>140</v>
      </c>
      <c r="L584">
        <v>16</v>
      </c>
      <c r="M584">
        <v>135</v>
      </c>
      <c r="N584">
        <f t="shared" si="108"/>
        <v>2.59</v>
      </c>
      <c r="O584">
        <f t="shared" si="109"/>
        <v>2.8</v>
      </c>
    </row>
    <row r="585" spans="1:15" x14ac:dyDescent="0.25">
      <c r="A585" t="s">
        <v>933</v>
      </c>
      <c r="B585">
        <v>1</v>
      </c>
      <c r="C585" t="s">
        <v>370</v>
      </c>
      <c r="D585">
        <v>574.27499999999998</v>
      </c>
      <c r="E585">
        <v>3844.4231409656436</v>
      </c>
      <c r="F585">
        <v>0.95</v>
      </c>
      <c r="G585">
        <v>1.1000000000000001</v>
      </c>
      <c r="H585">
        <v>26</v>
      </c>
      <c r="I585">
        <v>9.6</v>
      </c>
      <c r="J585" t="s">
        <v>368</v>
      </c>
      <c r="K585">
        <v>140</v>
      </c>
      <c r="L585">
        <v>16</v>
      </c>
      <c r="M585">
        <v>135</v>
      </c>
      <c r="N585">
        <f t="shared" si="108"/>
        <v>2.59</v>
      </c>
      <c r="O585">
        <f t="shared" si="109"/>
        <v>2.8</v>
      </c>
    </row>
    <row r="586" spans="1:15" x14ac:dyDescent="0.25">
      <c r="A586" t="s">
        <v>934</v>
      </c>
      <c r="B586">
        <v>2</v>
      </c>
      <c r="C586" t="s">
        <v>372</v>
      </c>
      <c r="D586">
        <v>614.25</v>
      </c>
      <c r="E586">
        <v>4117.1080284867467</v>
      </c>
      <c r="F586">
        <v>0.95</v>
      </c>
      <c r="G586">
        <v>1.1000000000000001</v>
      </c>
      <c r="H586">
        <v>30</v>
      </c>
      <c r="I586">
        <v>10.5</v>
      </c>
      <c r="J586" t="s">
        <v>368</v>
      </c>
      <c r="K586">
        <v>140</v>
      </c>
      <c r="L586">
        <v>16</v>
      </c>
      <c r="M586">
        <v>135</v>
      </c>
      <c r="N586">
        <f t="shared" si="108"/>
        <v>2.59</v>
      </c>
      <c r="O586">
        <f t="shared" si="109"/>
        <v>2.8</v>
      </c>
    </row>
    <row r="587" spans="1:15" x14ac:dyDescent="0.25">
      <c r="A587" t="s">
        <v>935</v>
      </c>
      <c r="B587">
        <v>3</v>
      </c>
      <c r="C587" t="s">
        <v>281</v>
      </c>
      <c r="D587">
        <v>862.875</v>
      </c>
      <c r="E587">
        <v>5776.7</v>
      </c>
      <c r="F587">
        <v>0.95</v>
      </c>
      <c r="G587">
        <v>1.1000000000000001</v>
      </c>
      <c r="H587">
        <v>45.4</v>
      </c>
      <c r="I587">
        <v>16.100000000000001</v>
      </c>
      <c r="J587" t="s">
        <v>368</v>
      </c>
      <c r="K587">
        <v>140</v>
      </c>
      <c r="L587">
        <v>16</v>
      </c>
      <c r="M587">
        <v>135</v>
      </c>
      <c r="N587">
        <f t="shared" si="108"/>
        <v>2.59</v>
      </c>
      <c r="O587">
        <f t="shared" si="109"/>
        <v>2.8</v>
      </c>
    </row>
    <row r="588" spans="1:15" x14ac:dyDescent="0.25">
      <c r="A588" t="s">
        <v>936</v>
      </c>
      <c r="B588">
        <v>0</v>
      </c>
      <c r="C588" t="s">
        <v>278</v>
      </c>
      <c r="D588">
        <v>0</v>
      </c>
      <c r="E588">
        <v>2368</v>
      </c>
      <c r="G588">
        <v>1.5</v>
      </c>
      <c r="J588" t="s">
        <v>368</v>
      </c>
      <c r="K588">
        <v>140</v>
      </c>
      <c r="L588">
        <v>21</v>
      </c>
      <c r="M588">
        <v>135</v>
      </c>
      <c r="N588">
        <f t="shared" si="108"/>
        <v>4.0599999999999996</v>
      </c>
      <c r="O588">
        <f t="shared" si="109"/>
        <v>3.7</v>
      </c>
    </row>
    <row r="589" spans="1:15" x14ac:dyDescent="0.25">
      <c r="A589" t="s">
        <v>937</v>
      </c>
      <c r="B589">
        <v>1</v>
      </c>
      <c r="C589" t="s">
        <v>370</v>
      </c>
      <c r="D589">
        <v>626.17006058948857</v>
      </c>
      <c r="E589">
        <v>4951.0649025572329</v>
      </c>
      <c r="F589">
        <v>0.85</v>
      </c>
      <c r="G589">
        <v>1.05</v>
      </c>
      <c r="H589">
        <v>26</v>
      </c>
      <c r="I589">
        <v>9.6</v>
      </c>
      <c r="J589" t="s">
        <v>368</v>
      </c>
      <c r="K589">
        <v>140</v>
      </c>
      <c r="L589">
        <v>21</v>
      </c>
      <c r="M589">
        <v>135</v>
      </c>
      <c r="N589">
        <f t="shared" si="108"/>
        <v>4.0599999999999996</v>
      </c>
      <c r="O589">
        <f t="shared" si="109"/>
        <v>3.7</v>
      </c>
    </row>
    <row r="590" spans="1:15" x14ac:dyDescent="0.25">
      <c r="A590" t="s">
        <v>938</v>
      </c>
      <c r="B590">
        <v>2</v>
      </c>
      <c r="C590" t="s">
        <v>372</v>
      </c>
      <c r="D590">
        <v>670.58429551630229</v>
      </c>
      <c r="E590">
        <v>5302.2438770247491</v>
      </c>
      <c r="F590">
        <v>0.85</v>
      </c>
      <c r="G590">
        <v>1.05</v>
      </c>
      <c r="H590">
        <v>30</v>
      </c>
      <c r="I590">
        <v>10.5</v>
      </c>
      <c r="J590" t="s">
        <v>368</v>
      </c>
      <c r="K590">
        <v>140</v>
      </c>
      <c r="L590">
        <v>21</v>
      </c>
      <c r="M590">
        <v>135</v>
      </c>
      <c r="N590">
        <f t="shared" si="108"/>
        <v>4.0599999999999996</v>
      </c>
      <c r="O590">
        <f t="shared" si="109"/>
        <v>3.7</v>
      </c>
    </row>
    <row r="591" spans="1:15" x14ac:dyDescent="0.25">
      <c r="A591" t="s">
        <v>939</v>
      </c>
      <c r="B591">
        <v>3</v>
      </c>
      <c r="C591" t="s">
        <v>281</v>
      </c>
      <c r="D591">
        <v>940.89449999999999</v>
      </c>
      <c r="E591">
        <v>7439.56</v>
      </c>
      <c r="F591">
        <v>0.85</v>
      </c>
      <c r="G591">
        <v>1.05</v>
      </c>
      <c r="H591">
        <v>45.4</v>
      </c>
      <c r="I591">
        <v>16.100000000000001</v>
      </c>
      <c r="J591" t="s">
        <v>368</v>
      </c>
      <c r="K591">
        <v>140</v>
      </c>
      <c r="L591">
        <v>21</v>
      </c>
      <c r="M591">
        <v>135</v>
      </c>
      <c r="N591">
        <f t="shared" si="108"/>
        <v>4.0599999999999996</v>
      </c>
      <c r="O591">
        <f t="shared" si="109"/>
        <v>3.7</v>
      </c>
    </row>
    <row r="592" spans="1:15" x14ac:dyDescent="0.25">
      <c r="A592" t="s">
        <v>940</v>
      </c>
      <c r="B592">
        <v>0</v>
      </c>
      <c r="C592" t="s">
        <v>278</v>
      </c>
      <c r="D592">
        <v>0</v>
      </c>
      <c r="E592">
        <v>1301.52</v>
      </c>
      <c r="G592">
        <v>1.5</v>
      </c>
      <c r="J592" t="s">
        <v>368</v>
      </c>
      <c r="K592">
        <v>160</v>
      </c>
      <c r="L592">
        <v>11</v>
      </c>
      <c r="M592">
        <v>155</v>
      </c>
      <c r="N592">
        <f t="shared" si="108"/>
        <v>3.19</v>
      </c>
      <c r="O592">
        <f t="shared" si="109"/>
        <v>2.1</v>
      </c>
    </row>
    <row r="593" spans="1:15" x14ac:dyDescent="0.25">
      <c r="A593" t="s">
        <v>941</v>
      </c>
      <c r="B593">
        <v>1</v>
      </c>
      <c r="C593" t="s">
        <v>370</v>
      </c>
      <c r="D593">
        <v>577.19999999999993</v>
      </c>
      <c r="E593">
        <v>3533.107636511756</v>
      </c>
      <c r="F593">
        <v>0.95</v>
      </c>
      <c r="G593">
        <v>1.1000000000000001</v>
      </c>
      <c r="H593">
        <v>26</v>
      </c>
      <c r="I593">
        <v>11</v>
      </c>
      <c r="J593" t="s">
        <v>368</v>
      </c>
      <c r="K593">
        <v>160</v>
      </c>
      <c r="L593">
        <v>11</v>
      </c>
      <c r="M593">
        <v>155</v>
      </c>
      <c r="N593">
        <f t="shared" si="108"/>
        <v>3.19</v>
      </c>
      <c r="O593">
        <f t="shared" si="109"/>
        <v>2.1</v>
      </c>
    </row>
    <row r="594" spans="1:15" x14ac:dyDescent="0.25">
      <c r="A594" t="s">
        <v>942</v>
      </c>
      <c r="B594">
        <v>2</v>
      </c>
      <c r="C594" t="s">
        <v>372</v>
      </c>
      <c r="D594">
        <v>625.94999999999993</v>
      </c>
      <c r="E594">
        <v>3835.359341571188</v>
      </c>
      <c r="F594">
        <v>0.95</v>
      </c>
      <c r="G594">
        <v>1.1000000000000001</v>
      </c>
      <c r="H594">
        <v>30</v>
      </c>
      <c r="I594">
        <v>12.4</v>
      </c>
      <c r="J594" t="s">
        <v>368</v>
      </c>
      <c r="K594">
        <v>160</v>
      </c>
      <c r="L594">
        <v>11</v>
      </c>
      <c r="M594">
        <v>155</v>
      </c>
      <c r="N594">
        <f t="shared" si="108"/>
        <v>3.19</v>
      </c>
      <c r="O594">
        <f t="shared" si="109"/>
        <v>2.1</v>
      </c>
    </row>
    <row r="595" spans="1:15" x14ac:dyDescent="0.25">
      <c r="A595" t="s">
        <v>943</v>
      </c>
      <c r="B595">
        <v>3</v>
      </c>
      <c r="C595" t="s">
        <v>281</v>
      </c>
      <c r="D595">
        <v>798.52499999999998</v>
      </c>
      <c r="E595">
        <v>4891.8999999999996</v>
      </c>
      <c r="F595">
        <v>0.95</v>
      </c>
      <c r="G595">
        <v>1.1000000000000001</v>
      </c>
      <c r="H595">
        <v>45.5</v>
      </c>
      <c r="I595">
        <v>19.2</v>
      </c>
      <c r="J595" t="s">
        <v>368</v>
      </c>
      <c r="K595">
        <v>160</v>
      </c>
      <c r="L595">
        <v>11</v>
      </c>
      <c r="M595">
        <v>155</v>
      </c>
      <c r="N595">
        <f t="shared" si="108"/>
        <v>3.19</v>
      </c>
      <c r="O595">
        <f t="shared" si="109"/>
        <v>2.1</v>
      </c>
    </row>
    <row r="596" spans="1:15" x14ac:dyDescent="0.25">
      <c r="A596" t="s">
        <v>944</v>
      </c>
      <c r="B596">
        <v>0</v>
      </c>
      <c r="C596" t="s">
        <v>278</v>
      </c>
      <c r="D596">
        <v>0</v>
      </c>
      <c r="E596">
        <v>1733.3200000000002</v>
      </c>
      <c r="G596">
        <v>1.5</v>
      </c>
      <c r="J596" t="s">
        <v>368</v>
      </c>
      <c r="K596">
        <v>160</v>
      </c>
      <c r="L596">
        <v>16</v>
      </c>
      <c r="M596">
        <v>155</v>
      </c>
      <c r="N596">
        <f t="shared" si="108"/>
        <v>2.56</v>
      </c>
      <c r="O596">
        <f t="shared" si="109"/>
        <v>3.2</v>
      </c>
    </row>
    <row r="597" spans="1:15" x14ac:dyDescent="0.25">
      <c r="A597" t="s">
        <v>945</v>
      </c>
      <c r="B597">
        <v>1</v>
      </c>
      <c r="C597" t="s">
        <v>370</v>
      </c>
      <c r="D597">
        <v>659.1</v>
      </c>
      <c r="E597">
        <v>4417.9368883555589</v>
      </c>
      <c r="F597">
        <v>0.95</v>
      </c>
      <c r="G597">
        <v>1.1000000000000001</v>
      </c>
      <c r="H597">
        <v>26</v>
      </c>
      <c r="I597">
        <v>11.5</v>
      </c>
      <c r="J597" t="s">
        <v>368</v>
      </c>
      <c r="K597">
        <v>160</v>
      </c>
      <c r="L597">
        <v>16</v>
      </c>
      <c r="M597">
        <v>155</v>
      </c>
      <c r="N597">
        <f t="shared" si="108"/>
        <v>2.56</v>
      </c>
      <c r="O597">
        <f t="shared" si="109"/>
        <v>3.2</v>
      </c>
    </row>
    <row r="598" spans="1:15" x14ac:dyDescent="0.25">
      <c r="A598" t="s">
        <v>946</v>
      </c>
      <c r="B598">
        <v>2</v>
      </c>
      <c r="C598" t="s">
        <v>372</v>
      </c>
      <c r="D598">
        <v>703.94999999999993</v>
      </c>
      <c r="E598">
        <v>4716.8848144627045</v>
      </c>
      <c r="F598">
        <v>0.95</v>
      </c>
      <c r="G598">
        <v>1.1000000000000001</v>
      </c>
      <c r="H598">
        <v>30</v>
      </c>
      <c r="I598">
        <v>12.8</v>
      </c>
      <c r="J598" t="s">
        <v>368</v>
      </c>
      <c r="K598">
        <v>160</v>
      </c>
      <c r="L598">
        <v>16</v>
      </c>
      <c r="M598">
        <v>155</v>
      </c>
      <c r="N598">
        <f t="shared" si="108"/>
        <v>2.56</v>
      </c>
      <c r="O598">
        <f t="shared" si="109"/>
        <v>3.2</v>
      </c>
    </row>
    <row r="599" spans="1:15" x14ac:dyDescent="0.25">
      <c r="A599" t="s">
        <v>947</v>
      </c>
      <c r="B599">
        <v>3</v>
      </c>
      <c r="C599" t="s">
        <v>281</v>
      </c>
      <c r="D599">
        <v>1004.25</v>
      </c>
      <c r="E599">
        <v>6723.7</v>
      </c>
      <c r="F599">
        <v>0.95</v>
      </c>
      <c r="G599">
        <v>1.1000000000000001</v>
      </c>
      <c r="H599">
        <v>46.4</v>
      </c>
      <c r="I599">
        <v>19.600000000000001</v>
      </c>
      <c r="J599" t="s">
        <v>368</v>
      </c>
      <c r="K599">
        <v>160</v>
      </c>
      <c r="L599">
        <v>16</v>
      </c>
      <c r="M599">
        <v>155</v>
      </c>
      <c r="N599">
        <f t="shared" si="108"/>
        <v>2.56</v>
      </c>
      <c r="O599">
        <f t="shared" si="109"/>
        <v>3.2</v>
      </c>
    </row>
    <row r="600" spans="1:15" x14ac:dyDescent="0.25">
      <c r="A600" t="s">
        <v>948</v>
      </c>
      <c r="B600">
        <v>0</v>
      </c>
      <c r="C600" t="s">
        <v>278</v>
      </c>
      <c r="D600">
        <v>0</v>
      </c>
      <c r="E600">
        <v>2705.6000000000004</v>
      </c>
      <c r="G600">
        <v>1.5</v>
      </c>
      <c r="J600" t="s">
        <v>368</v>
      </c>
      <c r="K600">
        <v>160</v>
      </c>
      <c r="L600">
        <v>21</v>
      </c>
      <c r="M600">
        <v>155</v>
      </c>
      <c r="N600">
        <f t="shared" si="108"/>
        <v>4.01</v>
      </c>
      <c r="O600">
        <f t="shared" si="109"/>
        <v>4.3</v>
      </c>
    </row>
    <row r="601" spans="1:15" x14ac:dyDescent="0.25">
      <c r="A601" t="s">
        <v>949</v>
      </c>
      <c r="B601">
        <v>1</v>
      </c>
      <c r="C601" t="s">
        <v>370</v>
      </c>
      <c r="D601">
        <v>719.58255052207312</v>
      </c>
      <c r="E601">
        <v>5689.6682460807178</v>
      </c>
      <c r="F601">
        <v>0.85</v>
      </c>
      <c r="G601">
        <v>1.05</v>
      </c>
      <c r="H601">
        <v>26</v>
      </c>
      <c r="I601">
        <v>11.5</v>
      </c>
      <c r="J601" t="s">
        <v>368</v>
      </c>
      <c r="K601">
        <v>160</v>
      </c>
      <c r="L601">
        <v>21</v>
      </c>
      <c r="M601">
        <v>155</v>
      </c>
      <c r="N601">
        <f t="shared" si="108"/>
        <v>4.01</v>
      </c>
      <c r="O601">
        <f t="shared" si="109"/>
        <v>4.3</v>
      </c>
    </row>
    <row r="602" spans="1:15" x14ac:dyDescent="0.25">
      <c r="A602" t="s">
        <v>950</v>
      </c>
      <c r="B602">
        <v>2</v>
      </c>
      <c r="C602" t="s">
        <v>372</v>
      </c>
      <c r="D602">
        <v>768.27444372418142</v>
      </c>
      <c r="E602">
        <v>6074.6702425752001</v>
      </c>
      <c r="F602">
        <v>0.85</v>
      </c>
      <c r="G602">
        <v>1.05</v>
      </c>
      <c r="H602">
        <v>30</v>
      </c>
      <c r="I602">
        <v>12.8</v>
      </c>
      <c r="J602" t="s">
        <v>368</v>
      </c>
      <c r="K602">
        <v>160</v>
      </c>
      <c r="L602">
        <v>21</v>
      </c>
      <c r="M602">
        <v>155</v>
      </c>
      <c r="N602">
        <f t="shared" si="108"/>
        <v>4.01</v>
      </c>
      <c r="O602">
        <f t="shared" si="109"/>
        <v>4.3</v>
      </c>
    </row>
    <row r="603" spans="1:15" x14ac:dyDescent="0.25">
      <c r="A603" t="s">
        <v>951</v>
      </c>
      <c r="B603">
        <v>3</v>
      </c>
      <c r="C603" t="s">
        <v>281</v>
      </c>
      <c r="D603">
        <v>1095.1395</v>
      </c>
      <c r="E603">
        <v>8659.16</v>
      </c>
      <c r="F603">
        <v>0.85</v>
      </c>
      <c r="G603">
        <v>1.05</v>
      </c>
      <c r="H603">
        <v>46.4</v>
      </c>
      <c r="I603">
        <v>19.600000000000001</v>
      </c>
      <c r="J603" t="s">
        <v>368</v>
      </c>
      <c r="K603">
        <v>160</v>
      </c>
      <c r="L603">
        <v>21</v>
      </c>
      <c r="M603">
        <v>155</v>
      </c>
      <c r="N603">
        <f t="shared" si="108"/>
        <v>4.01</v>
      </c>
      <c r="O603">
        <f t="shared" si="109"/>
        <v>4.3</v>
      </c>
    </row>
    <row r="604" spans="1:15" x14ac:dyDescent="0.25">
      <c r="A604" t="s">
        <v>952</v>
      </c>
      <c r="B604">
        <v>0</v>
      </c>
      <c r="C604" t="s">
        <v>278</v>
      </c>
      <c r="D604">
        <v>0</v>
      </c>
      <c r="E604">
        <v>1464.0400000000002</v>
      </c>
      <c r="G604">
        <v>1.5</v>
      </c>
      <c r="J604" t="s">
        <v>368</v>
      </c>
      <c r="K604">
        <v>180</v>
      </c>
      <c r="L604">
        <v>11</v>
      </c>
      <c r="M604">
        <v>175</v>
      </c>
      <c r="N604">
        <f t="shared" si="108"/>
        <v>3.09</v>
      </c>
      <c r="O604">
        <f t="shared" si="109"/>
        <v>2.4</v>
      </c>
    </row>
    <row r="605" spans="1:15" x14ac:dyDescent="0.25">
      <c r="A605" t="s">
        <v>953</v>
      </c>
      <c r="B605">
        <v>1</v>
      </c>
      <c r="C605" t="s">
        <v>370</v>
      </c>
      <c r="D605">
        <v>658.22555783012194</v>
      </c>
      <c r="E605">
        <v>4030.7284303866513</v>
      </c>
      <c r="F605">
        <v>0.95</v>
      </c>
      <c r="G605">
        <v>1.1000000000000001</v>
      </c>
      <c r="H605">
        <v>26</v>
      </c>
      <c r="I605">
        <v>12.2</v>
      </c>
      <c r="J605" t="s">
        <v>368</v>
      </c>
      <c r="K605">
        <v>180</v>
      </c>
      <c r="L605">
        <v>11</v>
      </c>
      <c r="M605">
        <v>175</v>
      </c>
      <c r="N605">
        <f t="shared" ref="N605:N668" si="110">ROUND(IF($L605=11,$R$30*$K605+$S$30,IF($L605=16,$R$31*$K605+$S$31,IF($L605=21,$R$32*$K605+$S$32,""))),2)</f>
        <v>3.09</v>
      </c>
      <c r="O605">
        <f t="shared" ref="O605:O668" si="111">ROUND(IF($L605=11,$K605*$X$30,IF($L605=16,$K605*$X$32,IF($L605=21,$K605*$X$34,""))),1)</f>
        <v>2.4</v>
      </c>
    </row>
    <row r="606" spans="1:15" x14ac:dyDescent="0.25">
      <c r="A606" t="s">
        <v>954</v>
      </c>
      <c r="B606">
        <v>2</v>
      </c>
      <c r="C606" t="s">
        <v>372</v>
      </c>
      <c r="D606">
        <v>714.53570109093516</v>
      </c>
      <c r="E606">
        <v>4375.55079813051</v>
      </c>
      <c r="F606">
        <v>0.95</v>
      </c>
      <c r="G606">
        <v>1.1000000000000001</v>
      </c>
      <c r="H606">
        <v>30</v>
      </c>
      <c r="I606">
        <v>13.7</v>
      </c>
      <c r="J606" t="s">
        <v>368</v>
      </c>
      <c r="K606">
        <v>180</v>
      </c>
      <c r="L606">
        <v>11</v>
      </c>
      <c r="M606">
        <v>175</v>
      </c>
      <c r="N606">
        <f t="shared" si="110"/>
        <v>3.09</v>
      </c>
      <c r="O606">
        <f t="shared" si="111"/>
        <v>2.4</v>
      </c>
    </row>
    <row r="607" spans="1:15" x14ac:dyDescent="0.25">
      <c r="A607" t="s">
        <v>955</v>
      </c>
      <c r="B607">
        <v>3</v>
      </c>
      <c r="C607" t="s">
        <v>281</v>
      </c>
      <c r="D607">
        <v>911.37149999999997</v>
      </c>
      <c r="E607">
        <v>5580.9</v>
      </c>
      <c r="F607">
        <v>0.95</v>
      </c>
      <c r="G607">
        <v>1.1000000000000001</v>
      </c>
      <c r="H607">
        <v>46</v>
      </c>
      <c r="I607">
        <v>22</v>
      </c>
      <c r="J607" t="s">
        <v>368</v>
      </c>
      <c r="K607">
        <v>180</v>
      </c>
      <c r="L607">
        <v>11</v>
      </c>
      <c r="M607">
        <v>175</v>
      </c>
      <c r="N607">
        <f t="shared" si="110"/>
        <v>3.09</v>
      </c>
      <c r="O607">
        <f t="shared" si="111"/>
        <v>2.4</v>
      </c>
    </row>
    <row r="608" spans="1:15" x14ac:dyDescent="0.25">
      <c r="A608" t="s">
        <v>956</v>
      </c>
      <c r="B608">
        <v>0</v>
      </c>
      <c r="C608" t="s">
        <v>278</v>
      </c>
      <c r="D608">
        <v>0</v>
      </c>
      <c r="E608">
        <v>1949.5600000000002</v>
      </c>
      <c r="G608">
        <v>1.5</v>
      </c>
      <c r="J608" t="s">
        <v>368</v>
      </c>
      <c r="K608">
        <v>180</v>
      </c>
      <c r="L608">
        <v>16</v>
      </c>
      <c r="M608">
        <v>175</v>
      </c>
      <c r="N608">
        <f t="shared" si="110"/>
        <v>2.52</v>
      </c>
      <c r="O608">
        <f t="shared" si="111"/>
        <v>3.6</v>
      </c>
    </row>
    <row r="609" spans="1:15" x14ac:dyDescent="0.25">
      <c r="A609" t="s">
        <v>957</v>
      </c>
      <c r="B609">
        <v>1</v>
      </c>
      <c r="C609" t="s">
        <v>370</v>
      </c>
      <c r="D609">
        <v>669.15116719814932</v>
      </c>
      <c r="E609">
        <v>4843.4549704976926</v>
      </c>
      <c r="F609">
        <v>0.95</v>
      </c>
      <c r="G609">
        <v>1.1000000000000001</v>
      </c>
      <c r="H609">
        <v>26</v>
      </c>
      <c r="I609">
        <v>11.5</v>
      </c>
      <c r="J609" t="s">
        <v>368</v>
      </c>
      <c r="K609">
        <v>180</v>
      </c>
      <c r="L609">
        <v>16</v>
      </c>
      <c r="M609">
        <v>175</v>
      </c>
      <c r="N609">
        <f t="shared" si="110"/>
        <v>2.52</v>
      </c>
      <c r="O609">
        <f t="shared" si="111"/>
        <v>3.6</v>
      </c>
    </row>
    <row r="610" spans="1:15" x14ac:dyDescent="0.25">
      <c r="A610" t="s">
        <v>958</v>
      </c>
      <c r="B610">
        <v>2</v>
      </c>
      <c r="C610" t="s">
        <v>372</v>
      </c>
      <c r="D610">
        <v>714.43052694032122</v>
      </c>
      <c r="E610">
        <v>5171.1963699821436</v>
      </c>
      <c r="F610">
        <v>0.95</v>
      </c>
      <c r="G610">
        <v>1.1000000000000001</v>
      </c>
      <c r="H610">
        <v>30</v>
      </c>
      <c r="I610">
        <v>12.8</v>
      </c>
      <c r="J610" t="s">
        <v>368</v>
      </c>
      <c r="K610">
        <v>180</v>
      </c>
      <c r="L610">
        <v>16</v>
      </c>
      <c r="M610">
        <v>175</v>
      </c>
      <c r="N610">
        <f t="shared" si="110"/>
        <v>2.52</v>
      </c>
      <c r="O610">
        <f t="shared" si="111"/>
        <v>3.6</v>
      </c>
    </row>
    <row r="611" spans="1:15" x14ac:dyDescent="0.25">
      <c r="A611" t="s">
        <v>959</v>
      </c>
      <c r="B611">
        <v>3</v>
      </c>
      <c r="C611" t="s">
        <v>281</v>
      </c>
      <c r="D611">
        <v>1018.3874999999999</v>
      </c>
      <c r="E611">
        <v>7371.3</v>
      </c>
      <c r="F611">
        <v>0.95</v>
      </c>
      <c r="G611">
        <v>1.1000000000000001</v>
      </c>
      <c r="H611">
        <v>46.4</v>
      </c>
      <c r="I611">
        <v>19.600000000000001</v>
      </c>
      <c r="J611" t="s">
        <v>368</v>
      </c>
      <c r="K611">
        <v>180</v>
      </c>
      <c r="L611">
        <v>16</v>
      </c>
      <c r="M611">
        <v>175</v>
      </c>
      <c r="N611">
        <f t="shared" si="110"/>
        <v>2.52</v>
      </c>
      <c r="O611">
        <f t="shared" si="111"/>
        <v>3.6</v>
      </c>
    </row>
    <row r="612" spans="1:15" x14ac:dyDescent="0.25">
      <c r="A612" t="s">
        <v>960</v>
      </c>
      <c r="B612">
        <v>0</v>
      </c>
      <c r="C612" t="s">
        <v>278</v>
      </c>
      <c r="D612">
        <v>0</v>
      </c>
      <c r="E612">
        <v>3044</v>
      </c>
      <c r="G612">
        <v>1.5</v>
      </c>
      <c r="J612" t="s">
        <v>368</v>
      </c>
      <c r="K612">
        <v>180</v>
      </c>
      <c r="L612">
        <v>21</v>
      </c>
      <c r="M612">
        <v>175</v>
      </c>
      <c r="N612">
        <f t="shared" si="110"/>
        <v>3.96</v>
      </c>
      <c r="O612">
        <f t="shared" si="111"/>
        <v>4.8</v>
      </c>
    </row>
    <row r="613" spans="1:15" x14ac:dyDescent="0.25">
      <c r="A613" t="s">
        <v>961</v>
      </c>
      <c r="B613">
        <v>1</v>
      </c>
      <c r="C613" t="s">
        <v>370</v>
      </c>
      <c r="D613">
        <v>731.37037385998212</v>
      </c>
      <c r="E613">
        <v>6016.7573462820046</v>
      </c>
      <c r="F613">
        <v>0.85</v>
      </c>
      <c r="G613">
        <v>1.05</v>
      </c>
      <c r="H613">
        <v>26</v>
      </c>
      <c r="I613">
        <v>11.5</v>
      </c>
      <c r="J613" t="s">
        <v>368</v>
      </c>
      <c r="K613">
        <v>180</v>
      </c>
      <c r="L613">
        <v>21</v>
      </c>
      <c r="M613">
        <v>175</v>
      </c>
      <c r="N613">
        <f t="shared" si="110"/>
        <v>3.96</v>
      </c>
      <c r="O613">
        <f t="shared" si="111"/>
        <v>4.8</v>
      </c>
    </row>
    <row r="614" spans="1:15" x14ac:dyDescent="0.25">
      <c r="A614" t="s">
        <v>962</v>
      </c>
      <c r="B614">
        <v>2</v>
      </c>
      <c r="C614" t="s">
        <v>372</v>
      </c>
      <c r="D614">
        <v>780.85991207813265</v>
      </c>
      <c r="E614">
        <v>6423.892435808023</v>
      </c>
      <c r="F614">
        <v>0.85</v>
      </c>
      <c r="G614">
        <v>1.05</v>
      </c>
      <c r="H614">
        <v>30</v>
      </c>
      <c r="I614">
        <v>12.8</v>
      </c>
      <c r="J614" t="s">
        <v>368</v>
      </c>
      <c r="K614">
        <v>180</v>
      </c>
      <c r="L614">
        <v>21</v>
      </c>
      <c r="M614">
        <v>175</v>
      </c>
      <c r="N614">
        <f t="shared" si="110"/>
        <v>3.96</v>
      </c>
      <c r="O614">
        <f t="shared" si="111"/>
        <v>4.8</v>
      </c>
    </row>
    <row r="615" spans="1:15" x14ac:dyDescent="0.25">
      <c r="A615" t="s">
        <v>963</v>
      </c>
      <c r="B615">
        <v>3</v>
      </c>
      <c r="C615" t="s">
        <v>281</v>
      </c>
      <c r="D615">
        <v>1113.0795000000001</v>
      </c>
      <c r="E615">
        <v>9156.9599999999991</v>
      </c>
      <c r="F615">
        <v>0.85</v>
      </c>
      <c r="G615">
        <v>1.05</v>
      </c>
      <c r="H615">
        <v>46.4</v>
      </c>
      <c r="I615">
        <v>19.600000000000001</v>
      </c>
      <c r="J615" t="s">
        <v>368</v>
      </c>
      <c r="K615">
        <v>180</v>
      </c>
      <c r="L615">
        <v>21</v>
      </c>
      <c r="M615">
        <v>175</v>
      </c>
      <c r="N615">
        <f t="shared" si="110"/>
        <v>3.96</v>
      </c>
      <c r="O615">
        <f t="shared" si="111"/>
        <v>4.8</v>
      </c>
    </row>
    <row r="616" spans="1:15" x14ac:dyDescent="0.25">
      <c r="A616" t="s">
        <v>964</v>
      </c>
      <c r="B616">
        <v>0</v>
      </c>
      <c r="C616" t="s">
        <v>278</v>
      </c>
      <c r="D616">
        <v>0</v>
      </c>
      <c r="E616">
        <v>1626.5600000000002</v>
      </c>
      <c r="G616">
        <v>1.5</v>
      </c>
      <c r="J616" t="s">
        <v>368</v>
      </c>
      <c r="K616">
        <v>200</v>
      </c>
      <c r="L616">
        <v>11</v>
      </c>
      <c r="M616">
        <v>195</v>
      </c>
      <c r="N616">
        <f t="shared" si="110"/>
        <v>2.99</v>
      </c>
      <c r="O616">
        <f t="shared" si="111"/>
        <v>2.7</v>
      </c>
    </row>
    <row r="617" spans="1:15" x14ac:dyDescent="0.25">
      <c r="A617" t="s">
        <v>965</v>
      </c>
      <c r="B617">
        <v>1</v>
      </c>
      <c r="C617" t="s">
        <v>370</v>
      </c>
      <c r="D617">
        <v>722.47500000000002</v>
      </c>
      <c r="E617">
        <v>4422.7050634086982</v>
      </c>
      <c r="F617">
        <v>0.95</v>
      </c>
      <c r="G617">
        <v>1.1000000000000001</v>
      </c>
      <c r="H617">
        <v>26</v>
      </c>
      <c r="I617">
        <v>13.4</v>
      </c>
      <c r="J617" t="s">
        <v>368</v>
      </c>
      <c r="K617">
        <v>200</v>
      </c>
      <c r="L617">
        <v>11</v>
      </c>
      <c r="M617">
        <v>195</v>
      </c>
      <c r="N617">
        <f t="shared" si="110"/>
        <v>2.99</v>
      </c>
      <c r="O617">
        <f t="shared" si="111"/>
        <v>2.7</v>
      </c>
    </row>
    <row r="618" spans="1:15" x14ac:dyDescent="0.25">
      <c r="A618" t="s">
        <v>966</v>
      </c>
      <c r="B618">
        <v>2</v>
      </c>
      <c r="C618" t="s">
        <v>372</v>
      </c>
      <c r="D618">
        <v>786.82499999999993</v>
      </c>
      <c r="E618">
        <v>4820.649682883678</v>
      </c>
      <c r="F618">
        <v>0.95</v>
      </c>
      <c r="G618">
        <v>1.1000000000000001</v>
      </c>
      <c r="H618">
        <v>30</v>
      </c>
      <c r="I618">
        <v>14.8</v>
      </c>
      <c r="J618" t="s">
        <v>368</v>
      </c>
      <c r="K618">
        <v>200</v>
      </c>
      <c r="L618">
        <v>11</v>
      </c>
      <c r="M618">
        <v>195</v>
      </c>
      <c r="N618">
        <f t="shared" si="110"/>
        <v>2.99</v>
      </c>
      <c r="O618">
        <f t="shared" si="111"/>
        <v>2.7</v>
      </c>
    </row>
    <row r="619" spans="1:15" x14ac:dyDescent="0.25">
      <c r="A619" t="s">
        <v>967</v>
      </c>
      <c r="B619">
        <v>3</v>
      </c>
      <c r="C619" t="s">
        <v>281</v>
      </c>
      <c r="D619">
        <v>1023.75</v>
      </c>
      <c r="E619">
        <v>6269.9</v>
      </c>
      <c r="F619">
        <v>0.95</v>
      </c>
      <c r="G619">
        <v>1.1000000000000001</v>
      </c>
      <c r="H619">
        <v>46.5</v>
      </c>
      <c r="I619">
        <v>24</v>
      </c>
      <c r="J619" t="s">
        <v>368</v>
      </c>
      <c r="K619">
        <v>200</v>
      </c>
      <c r="L619">
        <v>11</v>
      </c>
      <c r="M619">
        <v>195</v>
      </c>
      <c r="N619">
        <f t="shared" si="110"/>
        <v>2.99</v>
      </c>
      <c r="O619">
        <f t="shared" si="111"/>
        <v>2.7</v>
      </c>
    </row>
    <row r="620" spans="1:15" x14ac:dyDescent="0.25">
      <c r="A620" t="s">
        <v>968</v>
      </c>
      <c r="B620">
        <v>0</v>
      </c>
      <c r="C620" t="s">
        <v>278</v>
      </c>
      <c r="D620">
        <v>0</v>
      </c>
      <c r="E620">
        <v>2166.48</v>
      </c>
      <c r="G620">
        <v>1.5</v>
      </c>
      <c r="J620" t="s">
        <v>368</v>
      </c>
      <c r="K620">
        <v>200</v>
      </c>
      <c r="L620">
        <v>16</v>
      </c>
      <c r="M620">
        <v>195</v>
      </c>
      <c r="N620">
        <f t="shared" si="110"/>
        <v>2.4900000000000002</v>
      </c>
      <c r="O620">
        <f t="shared" si="111"/>
        <v>4</v>
      </c>
    </row>
    <row r="621" spans="1:15" x14ac:dyDescent="0.25">
      <c r="A621" t="s">
        <v>969</v>
      </c>
      <c r="B621">
        <v>1</v>
      </c>
      <c r="C621" t="s">
        <v>370</v>
      </c>
      <c r="D621">
        <v>846.3</v>
      </c>
      <c r="E621">
        <v>5667.1755761695722</v>
      </c>
      <c r="F621">
        <v>0.95</v>
      </c>
      <c r="G621">
        <v>1.1000000000000001</v>
      </c>
      <c r="H621">
        <v>26</v>
      </c>
      <c r="I621">
        <v>13.2</v>
      </c>
      <c r="J621" t="s">
        <v>368</v>
      </c>
      <c r="K621">
        <v>200</v>
      </c>
      <c r="L621">
        <v>16</v>
      </c>
      <c r="M621">
        <v>195</v>
      </c>
      <c r="N621">
        <f t="shared" si="110"/>
        <v>2.4900000000000002</v>
      </c>
      <c r="O621">
        <f t="shared" si="111"/>
        <v>4</v>
      </c>
    </row>
    <row r="622" spans="1:15" x14ac:dyDescent="0.25">
      <c r="A622" t="s">
        <v>970</v>
      </c>
      <c r="B622">
        <v>2</v>
      </c>
      <c r="C622" t="s">
        <v>372</v>
      </c>
      <c r="D622">
        <v>891.15</v>
      </c>
      <c r="E622">
        <v>5971.3549398587584</v>
      </c>
      <c r="F622">
        <v>0.95</v>
      </c>
      <c r="G622">
        <v>1.1000000000000001</v>
      </c>
      <c r="H622">
        <v>30</v>
      </c>
      <c r="I622">
        <v>14.7</v>
      </c>
      <c r="J622" t="s">
        <v>368</v>
      </c>
      <c r="K622">
        <v>200</v>
      </c>
      <c r="L622">
        <v>16</v>
      </c>
      <c r="M622">
        <v>195</v>
      </c>
      <c r="N622">
        <f t="shared" si="110"/>
        <v>2.4900000000000002</v>
      </c>
      <c r="O622">
        <f t="shared" si="111"/>
        <v>4</v>
      </c>
    </row>
    <row r="623" spans="1:15" x14ac:dyDescent="0.25">
      <c r="A623" t="s">
        <v>971</v>
      </c>
      <c r="B623">
        <v>3</v>
      </c>
      <c r="C623" t="s">
        <v>281</v>
      </c>
      <c r="D623">
        <v>1287</v>
      </c>
      <c r="E623">
        <v>8617.7000000000007</v>
      </c>
      <c r="F623">
        <v>0.95</v>
      </c>
      <c r="G623">
        <v>1.1000000000000001</v>
      </c>
      <c r="H623">
        <v>47.1</v>
      </c>
      <c r="I623">
        <v>23.5</v>
      </c>
      <c r="J623" t="s">
        <v>368</v>
      </c>
      <c r="K623">
        <v>200</v>
      </c>
      <c r="L623">
        <v>16</v>
      </c>
      <c r="M623">
        <v>195</v>
      </c>
      <c r="N623">
        <f t="shared" si="110"/>
        <v>2.4900000000000002</v>
      </c>
      <c r="O623">
        <f t="shared" si="111"/>
        <v>4</v>
      </c>
    </row>
    <row r="624" spans="1:15" x14ac:dyDescent="0.25">
      <c r="A624" t="s">
        <v>972</v>
      </c>
      <c r="B624">
        <v>0</v>
      </c>
      <c r="C624" t="s">
        <v>278</v>
      </c>
      <c r="D624">
        <v>0</v>
      </c>
      <c r="E624">
        <v>3382.4</v>
      </c>
      <c r="G624">
        <v>1.5</v>
      </c>
      <c r="J624" t="s">
        <v>368</v>
      </c>
      <c r="K624">
        <v>200</v>
      </c>
      <c r="L624">
        <v>21</v>
      </c>
      <c r="M624">
        <v>195</v>
      </c>
      <c r="N624">
        <f t="shared" si="110"/>
        <v>3.9</v>
      </c>
      <c r="O624">
        <f t="shared" si="111"/>
        <v>5.3</v>
      </c>
    </row>
    <row r="625" spans="1:15" x14ac:dyDescent="0.25">
      <c r="A625" t="s">
        <v>973</v>
      </c>
      <c r="B625">
        <v>1</v>
      </c>
      <c r="C625" t="s">
        <v>370</v>
      </c>
      <c r="D625">
        <v>923.05543479015364</v>
      </c>
      <c r="E625">
        <v>7298.5082710627348</v>
      </c>
      <c r="F625">
        <v>0.85</v>
      </c>
      <c r="G625">
        <v>1.05</v>
      </c>
      <c r="H625">
        <v>26</v>
      </c>
      <c r="I625">
        <v>13.2</v>
      </c>
      <c r="J625" t="s">
        <v>368</v>
      </c>
      <c r="K625">
        <v>200</v>
      </c>
      <c r="L625">
        <v>21</v>
      </c>
      <c r="M625">
        <v>195</v>
      </c>
      <c r="N625">
        <f t="shared" si="110"/>
        <v>3.9</v>
      </c>
      <c r="O625">
        <f t="shared" si="111"/>
        <v>5.3</v>
      </c>
    </row>
    <row r="626" spans="1:15" x14ac:dyDescent="0.25">
      <c r="A626" t="s">
        <v>974</v>
      </c>
      <c r="B626">
        <v>2</v>
      </c>
      <c r="C626" t="s">
        <v>372</v>
      </c>
      <c r="D626">
        <v>972.59941150846248</v>
      </c>
      <c r="E626">
        <v>7690.2476078687869</v>
      </c>
      <c r="F626">
        <v>0.85</v>
      </c>
      <c r="G626">
        <v>1.05</v>
      </c>
      <c r="H626">
        <v>30</v>
      </c>
      <c r="I626">
        <v>14.7</v>
      </c>
      <c r="J626" t="s">
        <v>368</v>
      </c>
      <c r="K626">
        <v>200</v>
      </c>
      <c r="L626">
        <v>21</v>
      </c>
      <c r="M626">
        <v>195</v>
      </c>
      <c r="N626">
        <f t="shared" si="110"/>
        <v>3.9</v>
      </c>
      <c r="O626">
        <f t="shared" si="111"/>
        <v>5.3</v>
      </c>
    </row>
    <row r="627" spans="1:15" x14ac:dyDescent="0.25">
      <c r="A627" t="s">
        <v>975</v>
      </c>
      <c r="B627">
        <v>3</v>
      </c>
      <c r="C627" t="s">
        <v>281</v>
      </c>
      <c r="D627">
        <v>1403.6294999999998</v>
      </c>
      <c r="E627">
        <v>11098.36</v>
      </c>
      <c r="F627">
        <v>0.85</v>
      </c>
      <c r="G627">
        <v>1.05</v>
      </c>
      <c r="H627">
        <v>47.1</v>
      </c>
      <c r="I627">
        <v>23.5</v>
      </c>
      <c r="J627" t="s">
        <v>368</v>
      </c>
      <c r="K627">
        <v>200</v>
      </c>
      <c r="L627">
        <v>21</v>
      </c>
      <c r="M627">
        <v>195</v>
      </c>
      <c r="N627">
        <f t="shared" si="110"/>
        <v>3.9</v>
      </c>
      <c r="O627">
        <f t="shared" si="111"/>
        <v>5.3</v>
      </c>
    </row>
    <row r="628" spans="1:15" x14ac:dyDescent="0.25">
      <c r="A628" t="s">
        <v>976</v>
      </c>
      <c r="B628">
        <v>0</v>
      </c>
      <c r="C628" t="s">
        <v>278</v>
      </c>
      <c r="D628">
        <v>0</v>
      </c>
      <c r="E628">
        <v>1668.7594202898554</v>
      </c>
      <c r="G628">
        <v>1.5</v>
      </c>
      <c r="J628" t="s">
        <v>368</v>
      </c>
      <c r="K628">
        <v>220</v>
      </c>
      <c r="L628">
        <v>11</v>
      </c>
      <c r="M628">
        <v>215</v>
      </c>
      <c r="N628">
        <f t="shared" si="110"/>
        <v>2.89</v>
      </c>
      <c r="O628">
        <f t="shared" si="111"/>
        <v>2.9</v>
      </c>
    </row>
    <row r="629" spans="1:15" x14ac:dyDescent="0.25">
      <c r="A629" t="s">
        <v>977</v>
      </c>
      <c r="B629">
        <v>1</v>
      </c>
      <c r="C629" t="s">
        <v>370</v>
      </c>
      <c r="D629">
        <v>788.95759672047643</v>
      </c>
      <c r="E629">
        <v>4831.2827990970827</v>
      </c>
      <c r="F629">
        <v>0.95</v>
      </c>
      <c r="G629">
        <v>1.1000000000000001</v>
      </c>
      <c r="H629">
        <v>26</v>
      </c>
      <c r="I629">
        <v>13.4</v>
      </c>
      <c r="J629" t="s">
        <v>368</v>
      </c>
      <c r="K629">
        <v>220</v>
      </c>
      <c r="L629">
        <v>11</v>
      </c>
      <c r="M629">
        <v>215</v>
      </c>
      <c r="N629">
        <f t="shared" si="110"/>
        <v>2.89</v>
      </c>
      <c r="O629">
        <f t="shared" si="111"/>
        <v>2.9</v>
      </c>
    </row>
    <row r="630" spans="1:15" x14ac:dyDescent="0.25">
      <c r="A630" t="s">
        <v>978</v>
      </c>
      <c r="B630">
        <v>2</v>
      </c>
      <c r="C630" t="s">
        <v>372</v>
      </c>
      <c r="D630">
        <v>862.03319326499002</v>
      </c>
      <c r="E630">
        <v>5278.770565343093</v>
      </c>
      <c r="F630">
        <v>0.95</v>
      </c>
      <c r="G630">
        <v>1.1000000000000001</v>
      </c>
      <c r="H630">
        <v>30</v>
      </c>
      <c r="I630">
        <v>14.8</v>
      </c>
      <c r="J630" t="s">
        <v>368</v>
      </c>
      <c r="K630">
        <v>220</v>
      </c>
      <c r="L630">
        <v>11</v>
      </c>
      <c r="M630">
        <v>215</v>
      </c>
      <c r="N630">
        <f t="shared" si="110"/>
        <v>2.89</v>
      </c>
      <c r="O630">
        <f t="shared" si="111"/>
        <v>2.9</v>
      </c>
    </row>
    <row r="631" spans="1:15" x14ac:dyDescent="0.25">
      <c r="A631" t="s">
        <v>979</v>
      </c>
      <c r="B631">
        <v>3</v>
      </c>
      <c r="C631" t="s">
        <v>281</v>
      </c>
      <c r="D631">
        <v>1136.4014999999999</v>
      </c>
      <c r="E631">
        <v>6958.9</v>
      </c>
      <c r="F631">
        <v>0.95</v>
      </c>
      <c r="G631">
        <v>1.1000000000000001</v>
      </c>
      <c r="H631">
        <v>46.9</v>
      </c>
      <c r="I631">
        <v>24</v>
      </c>
      <c r="J631" t="s">
        <v>368</v>
      </c>
      <c r="K631">
        <v>220</v>
      </c>
      <c r="L631">
        <v>11</v>
      </c>
      <c r="M631">
        <v>215</v>
      </c>
      <c r="N631">
        <f t="shared" si="110"/>
        <v>2.89</v>
      </c>
      <c r="O631">
        <f t="shared" si="111"/>
        <v>2.9</v>
      </c>
    </row>
    <row r="632" spans="1:15" x14ac:dyDescent="0.25">
      <c r="A632" t="s">
        <v>980</v>
      </c>
      <c r="B632">
        <v>0</v>
      </c>
      <c r="C632" t="s">
        <v>278</v>
      </c>
      <c r="D632">
        <v>0</v>
      </c>
      <c r="E632">
        <v>2222.880579710145</v>
      </c>
      <c r="G632">
        <v>1.5</v>
      </c>
      <c r="J632" t="s">
        <v>368</v>
      </c>
      <c r="K632">
        <v>220</v>
      </c>
      <c r="L632">
        <v>16</v>
      </c>
      <c r="M632">
        <v>215</v>
      </c>
      <c r="N632">
        <f t="shared" si="110"/>
        <v>2.4500000000000002</v>
      </c>
      <c r="O632">
        <f t="shared" si="111"/>
        <v>4.4000000000000004</v>
      </c>
    </row>
    <row r="633" spans="1:15" x14ac:dyDescent="0.25">
      <c r="A633" t="s">
        <v>981</v>
      </c>
      <c r="B633">
        <v>1</v>
      </c>
      <c r="C633" t="s">
        <v>370</v>
      </c>
      <c r="D633">
        <v>939.27418109851033</v>
      </c>
      <c r="E633">
        <v>6291.7251954043459</v>
      </c>
      <c r="F633">
        <v>0.95</v>
      </c>
      <c r="G633">
        <v>1.1000000000000001</v>
      </c>
      <c r="H633">
        <v>26</v>
      </c>
      <c r="I633">
        <v>15.5</v>
      </c>
      <c r="J633" t="s">
        <v>368</v>
      </c>
      <c r="K633">
        <v>220</v>
      </c>
      <c r="L633">
        <v>16</v>
      </c>
      <c r="M633">
        <v>215</v>
      </c>
      <c r="N633">
        <f t="shared" si="110"/>
        <v>2.4500000000000002</v>
      </c>
      <c r="O633">
        <f t="shared" si="111"/>
        <v>4.4000000000000004</v>
      </c>
    </row>
    <row r="634" spans="1:15" x14ac:dyDescent="0.25">
      <c r="A634" t="s">
        <v>982</v>
      </c>
      <c r="B634">
        <v>2</v>
      </c>
      <c r="C634" t="s">
        <v>372</v>
      </c>
      <c r="D634">
        <v>978.40382007703556</v>
      </c>
      <c r="E634">
        <v>6553.83496101116</v>
      </c>
      <c r="F634">
        <v>0.95</v>
      </c>
      <c r="G634">
        <v>1.1000000000000001</v>
      </c>
      <c r="H634">
        <v>30</v>
      </c>
      <c r="I634">
        <v>16.8</v>
      </c>
      <c r="J634" t="s">
        <v>368</v>
      </c>
      <c r="K634">
        <v>220</v>
      </c>
      <c r="L634">
        <v>16</v>
      </c>
      <c r="M634">
        <v>215</v>
      </c>
      <c r="N634">
        <f t="shared" si="110"/>
        <v>2.4500000000000002</v>
      </c>
      <c r="O634">
        <f t="shared" si="111"/>
        <v>4.4000000000000004</v>
      </c>
    </row>
    <row r="635" spans="1:15" x14ac:dyDescent="0.25">
      <c r="A635" t="s">
        <v>983</v>
      </c>
      <c r="B635">
        <v>3</v>
      </c>
      <c r="C635" t="s">
        <v>281</v>
      </c>
      <c r="D635">
        <v>1427.8875</v>
      </c>
      <c r="E635">
        <v>9564.7000000000007</v>
      </c>
      <c r="F635">
        <v>0.95</v>
      </c>
      <c r="G635">
        <v>1.1000000000000001</v>
      </c>
      <c r="H635">
        <v>47.8</v>
      </c>
      <c r="I635">
        <v>27.5</v>
      </c>
      <c r="J635" t="s">
        <v>368</v>
      </c>
      <c r="K635">
        <v>220</v>
      </c>
      <c r="L635">
        <v>16</v>
      </c>
      <c r="M635">
        <v>215</v>
      </c>
      <c r="N635">
        <f t="shared" si="110"/>
        <v>2.4500000000000002</v>
      </c>
      <c r="O635">
        <f t="shared" si="111"/>
        <v>4.4000000000000004</v>
      </c>
    </row>
    <row r="636" spans="1:15" x14ac:dyDescent="0.25">
      <c r="A636" t="s">
        <v>984</v>
      </c>
      <c r="B636">
        <v>0</v>
      </c>
      <c r="C636" t="s">
        <v>278</v>
      </c>
      <c r="D636">
        <v>0</v>
      </c>
      <c r="E636">
        <v>3470.9101449275363</v>
      </c>
      <c r="G636">
        <v>1.5</v>
      </c>
      <c r="J636" t="s">
        <v>368</v>
      </c>
      <c r="K636">
        <v>220</v>
      </c>
      <c r="L636">
        <v>21</v>
      </c>
      <c r="M636">
        <v>215</v>
      </c>
      <c r="N636">
        <f t="shared" si="110"/>
        <v>3.85</v>
      </c>
      <c r="O636">
        <f t="shared" si="111"/>
        <v>5.9</v>
      </c>
    </row>
    <row r="637" spans="1:15" x14ac:dyDescent="0.25">
      <c r="A637" t="s">
        <v>985</v>
      </c>
      <c r="B637">
        <v>1</v>
      </c>
      <c r="C637" t="s">
        <v>370</v>
      </c>
      <c r="D637">
        <v>1024.7805203433402</v>
      </c>
      <c r="E637">
        <v>8102.8384881891643</v>
      </c>
      <c r="F637">
        <v>0.85</v>
      </c>
      <c r="G637">
        <v>1.05</v>
      </c>
      <c r="H637">
        <v>26</v>
      </c>
      <c r="I637">
        <v>15.5</v>
      </c>
      <c r="J637" t="s">
        <v>368</v>
      </c>
      <c r="K637">
        <v>220</v>
      </c>
      <c r="L637">
        <v>21</v>
      </c>
      <c r="M637">
        <v>215</v>
      </c>
      <c r="N637">
        <f t="shared" si="110"/>
        <v>3.85</v>
      </c>
      <c r="O637">
        <f t="shared" si="111"/>
        <v>5.9</v>
      </c>
    </row>
    <row r="638" spans="1:15" x14ac:dyDescent="0.25">
      <c r="A638" t="s">
        <v>986</v>
      </c>
      <c r="B638">
        <v>2</v>
      </c>
      <c r="C638" t="s">
        <v>372</v>
      </c>
      <c r="D638">
        <v>1067.472305766807</v>
      </c>
      <c r="E638">
        <v>8440.3982243391856</v>
      </c>
      <c r="F638">
        <v>0.85</v>
      </c>
      <c r="G638">
        <v>1.05</v>
      </c>
      <c r="H638">
        <v>30</v>
      </c>
      <c r="I638">
        <v>16.8</v>
      </c>
      <c r="J638" t="s">
        <v>368</v>
      </c>
      <c r="K638">
        <v>220</v>
      </c>
      <c r="L638">
        <v>21</v>
      </c>
      <c r="M638">
        <v>215</v>
      </c>
      <c r="N638">
        <f t="shared" si="110"/>
        <v>3.85</v>
      </c>
      <c r="O638">
        <f t="shared" si="111"/>
        <v>5.9</v>
      </c>
    </row>
    <row r="639" spans="1:15" x14ac:dyDescent="0.25">
      <c r="A639" t="s">
        <v>987</v>
      </c>
      <c r="B639">
        <v>3</v>
      </c>
      <c r="C639" t="s">
        <v>281</v>
      </c>
      <c r="D639">
        <v>1557.8744999999999</v>
      </c>
      <c r="E639">
        <v>12317.96</v>
      </c>
      <c r="F639">
        <v>0.85</v>
      </c>
      <c r="G639">
        <v>1.05</v>
      </c>
      <c r="H639">
        <v>47.8</v>
      </c>
      <c r="I639">
        <v>27.5</v>
      </c>
      <c r="J639" t="s">
        <v>368</v>
      </c>
      <c r="K639">
        <v>220</v>
      </c>
      <c r="L639">
        <v>21</v>
      </c>
      <c r="M639">
        <v>215</v>
      </c>
      <c r="N639">
        <f t="shared" si="110"/>
        <v>3.85</v>
      </c>
      <c r="O639">
        <f t="shared" si="111"/>
        <v>5.9</v>
      </c>
    </row>
    <row r="640" spans="1:15" x14ac:dyDescent="0.25">
      <c r="A640" t="s">
        <v>988</v>
      </c>
      <c r="B640">
        <v>0</v>
      </c>
      <c r="C640" t="s">
        <v>278</v>
      </c>
      <c r="D640">
        <v>0</v>
      </c>
      <c r="E640">
        <v>1951.6000000000001</v>
      </c>
      <c r="G640">
        <v>1.5</v>
      </c>
      <c r="J640" t="s">
        <v>368</v>
      </c>
      <c r="K640">
        <v>240</v>
      </c>
      <c r="L640">
        <v>11</v>
      </c>
      <c r="M640">
        <v>235</v>
      </c>
      <c r="N640">
        <f t="shared" si="110"/>
        <v>2.79</v>
      </c>
      <c r="O640">
        <f t="shared" si="111"/>
        <v>3.2</v>
      </c>
    </row>
    <row r="641" spans="1:15" x14ac:dyDescent="0.25">
      <c r="A641" t="s">
        <v>989</v>
      </c>
      <c r="B641">
        <v>1</v>
      </c>
      <c r="C641" t="s">
        <v>370</v>
      </c>
      <c r="D641">
        <v>855.07499999999993</v>
      </c>
      <c r="E641">
        <v>5237.9452617275747</v>
      </c>
      <c r="F641">
        <v>0.95</v>
      </c>
      <c r="G641">
        <v>1.1000000000000001</v>
      </c>
      <c r="H641">
        <v>26</v>
      </c>
      <c r="I641">
        <v>14.8</v>
      </c>
      <c r="J641" t="s">
        <v>368</v>
      </c>
      <c r="K641">
        <v>240</v>
      </c>
      <c r="L641">
        <v>11</v>
      </c>
      <c r="M641">
        <v>235</v>
      </c>
      <c r="N641">
        <f t="shared" si="110"/>
        <v>2.79</v>
      </c>
      <c r="O641">
        <f t="shared" si="111"/>
        <v>3.2</v>
      </c>
    </row>
    <row r="642" spans="1:15" x14ac:dyDescent="0.25">
      <c r="A642" t="s">
        <v>990</v>
      </c>
      <c r="B642">
        <v>2</v>
      </c>
      <c r="C642" t="s">
        <v>372</v>
      </c>
      <c r="D642">
        <v>936.97500000000002</v>
      </c>
      <c r="E642">
        <v>5738.028861571599</v>
      </c>
      <c r="F642">
        <v>0.95</v>
      </c>
      <c r="G642">
        <v>1.1000000000000001</v>
      </c>
      <c r="H642">
        <v>30</v>
      </c>
      <c r="I642">
        <v>16.600000000000001</v>
      </c>
      <c r="J642" t="s">
        <v>368</v>
      </c>
      <c r="K642">
        <v>240</v>
      </c>
      <c r="L642">
        <v>11</v>
      </c>
      <c r="M642">
        <v>235</v>
      </c>
      <c r="N642">
        <f t="shared" si="110"/>
        <v>2.79</v>
      </c>
      <c r="O642">
        <f t="shared" si="111"/>
        <v>3.2</v>
      </c>
    </row>
    <row r="643" spans="1:15" x14ac:dyDescent="0.25">
      <c r="A643" t="s">
        <v>991</v>
      </c>
      <c r="B643">
        <v>3</v>
      </c>
      <c r="C643" t="s">
        <v>281</v>
      </c>
      <c r="D643">
        <v>1248.9749999999999</v>
      </c>
      <c r="E643">
        <v>7647.9</v>
      </c>
      <c r="F643">
        <v>0.95</v>
      </c>
      <c r="G643">
        <v>1.1000000000000001</v>
      </c>
      <c r="H643">
        <v>47.2</v>
      </c>
      <c r="I643">
        <v>28</v>
      </c>
      <c r="J643" t="s">
        <v>368</v>
      </c>
      <c r="K643">
        <v>240</v>
      </c>
      <c r="L643">
        <v>11</v>
      </c>
      <c r="M643">
        <v>235</v>
      </c>
      <c r="N643">
        <f t="shared" si="110"/>
        <v>2.79</v>
      </c>
      <c r="O643">
        <f t="shared" si="111"/>
        <v>3.2</v>
      </c>
    </row>
    <row r="644" spans="1:15" x14ac:dyDescent="0.25">
      <c r="A644" t="s">
        <v>992</v>
      </c>
      <c r="B644">
        <v>0</v>
      </c>
      <c r="C644" t="s">
        <v>278</v>
      </c>
      <c r="D644">
        <v>0</v>
      </c>
      <c r="E644">
        <v>2599.6400000000003</v>
      </c>
      <c r="G644">
        <v>1.5</v>
      </c>
      <c r="J644" t="s">
        <v>368</v>
      </c>
      <c r="K644">
        <v>240</v>
      </c>
      <c r="L644">
        <v>16</v>
      </c>
      <c r="M644">
        <v>235</v>
      </c>
      <c r="N644">
        <f t="shared" si="110"/>
        <v>2.42</v>
      </c>
      <c r="O644">
        <f t="shared" si="111"/>
        <v>4.8</v>
      </c>
    </row>
    <row r="645" spans="1:15" x14ac:dyDescent="0.25">
      <c r="A645" t="s">
        <v>993</v>
      </c>
      <c r="B645">
        <v>1</v>
      </c>
      <c r="C645" t="s">
        <v>370</v>
      </c>
      <c r="D645">
        <v>1032.5249999999999</v>
      </c>
      <c r="E645">
        <v>6916.3686790875245</v>
      </c>
      <c r="F645">
        <v>0.95</v>
      </c>
      <c r="G645">
        <v>1.1000000000000001</v>
      </c>
      <c r="H645">
        <v>26</v>
      </c>
      <c r="I645">
        <v>16.399999999999999</v>
      </c>
      <c r="J645" t="s">
        <v>368</v>
      </c>
      <c r="K645">
        <v>240</v>
      </c>
      <c r="L645">
        <v>16</v>
      </c>
      <c r="M645">
        <v>235</v>
      </c>
      <c r="N645">
        <f t="shared" si="110"/>
        <v>2.42</v>
      </c>
      <c r="O645">
        <f t="shared" si="111"/>
        <v>4.8</v>
      </c>
    </row>
    <row r="646" spans="1:15" x14ac:dyDescent="0.25">
      <c r="A646" t="s">
        <v>994</v>
      </c>
      <c r="B646">
        <v>2</v>
      </c>
      <c r="C646" t="s">
        <v>372</v>
      </c>
      <c r="D646">
        <v>1070.55</v>
      </c>
      <c r="E646">
        <v>7167.9744986485921</v>
      </c>
      <c r="F646">
        <v>0.95</v>
      </c>
      <c r="G646">
        <v>1.1000000000000001</v>
      </c>
      <c r="H646">
        <v>30</v>
      </c>
      <c r="I646">
        <v>17.7</v>
      </c>
      <c r="J646" t="s">
        <v>368</v>
      </c>
      <c r="K646">
        <v>240</v>
      </c>
      <c r="L646">
        <v>16</v>
      </c>
      <c r="M646">
        <v>235</v>
      </c>
      <c r="N646">
        <f t="shared" si="110"/>
        <v>2.42</v>
      </c>
      <c r="O646">
        <f t="shared" si="111"/>
        <v>4.8</v>
      </c>
    </row>
    <row r="647" spans="1:15" x14ac:dyDescent="0.25">
      <c r="A647" t="s">
        <v>995</v>
      </c>
      <c r="B647">
        <v>3</v>
      </c>
      <c r="C647" t="s">
        <v>281</v>
      </c>
      <c r="D647">
        <v>1569.75</v>
      </c>
      <c r="E647">
        <v>10511.7</v>
      </c>
      <c r="F647">
        <v>0.95</v>
      </c>
      <c r="G647">
        <v>1.1000000000000001</v>
      </c>
      <c r="H647">
        <v>48.1</v>
      </c>
      <c r="I647">
        <v>29.7</v>
      </c>
      <c r="J647" t="s">
        <v>368</v>
      </c>
      <c r="K647">
        <v>240</v>
      </c>
      <c r="L647">
        <v>16</v>
      </c>
      <c r="M647">
        <v>235</v>
      </c>
      <c r="N647">
        <f t="shared" si="110"/>
        <v>2.42</v>
      </c>
      <c r="O647">
        <f t="shared" si="111"/>
        <v>4.8</v>
      </c>
    </row>
    <row r="648" spans="1:15" x14ac:dyDescent="0.25">
      <c r="A648" t="s">
        <v>996</v>
      </c>
      <c r="B648">
        <v>0</v>
      </c>
      <c r="C648" t="s">
        <v>278</v>
      </c>
      <c r="D648">
        <v>0</v>
      </c>
      <c r="E648">
        <v>4059.2000000000003</v>
      </c>
      <c r="G648">
        <v>1.5</v>
      </c>
      <c r="J648" t="s">
        <v>368</v>
      </c>
      <c r="K648">
        <v>240</v>
      </c>
      <c r="L648">
        <v>21</v>
      </c>
      <c r="M648">
        <v>235</v>
      </c>
      <c r="N648">
        <f t="shared" si="110"/>
        <v>3.79</v>
      </c>
      <c r="O648">
        <f t="shared" si="111"/>
        <v>6.4</v>
      </c>
    </row>
    <row r="649" spans="1:15" x14ac:dyDescent="0.25">
      <c r="A649" t="s">
        <v>997</v>
      </c>
      <c r="B649">
        <v>1</v>
      </c>
      <c r="C649" t="s">
        <v>370</v>
      </c>
      <c r="D649">
        <v>1126.5208943039652</v>
      </c>
      <c r="E649">
        <v>8907.2895892451361</v>
      </c>
      <c r="F649">
        <v>0.85</v>
      </c>
      <c r="G649">
        <v>1.05</v>
      </c>
      <c r="H649">
        <v>26</v>
      </c>
      <c r="I649">
        <v>16.399999999999999</v>
      </c>
      <c r="J649" t="s">
        <v>368</v>
      </c>
      <c r="K649">
        <v>240</v>
      </c>
      <c r="L649">
        <v>21</v>
      </c>
      <c r="M649">
        <v>235</v>
      </c>
      <c r="N649">
        <f t="shared" si="110"/>
        <v>3.79</v>
      </c>
      <c r="O649">
        <f t="shared" si="111"/>
        <v>6.4</v>
      </c>
    </row>
    <row r="650" spans="1:15" x14ac:dyDescent="0.25">
      <c r="A650" t="s">
        <v>998</v>
      </c>
      <c r="B650">
        <v>2</v>
      </c>
      <c r="C650" t="s">
        <v>372</v>
      </c>
      <c r="D650">
        <v>1167.5018231721774</v>
      </c>
      <c r="E650">
        <v>9231.3217513746804</v>
      </c>
      <c r="F650">
        <v>0.85</v>
      </c>
      <c r="G650">
        <v>1.05</v>
      </c>
      <c r="H650">
        <v>30</v>
      </c>
      <c r="I650">
        <v>17.7</v>
      </c>
      <c r="J650" t="s">
        <v>368</v>
      </c>
      <c r="K650">
        <v>240</v>
      </c>
      <c r="L650">
        <v>21</v>
      </c>
      <c r="M650">
        <v>235</v>
      </c>
      <c r="N650">
        <f t="shared" si="110"/>
        <v>3.79</v>
      </c>
      <c r="O650">
        <f t="shared" si="111"/>
        <v>6.4</v>
      </c>
    </row>
    <row r="651" spans="1:15" x14ac:dyDescent="0.25">
      <c r="A651" t="s">
        <v>999</v>
      </c>
      <c r="B651">
        <v>3</v>
      </c>
      <c r="C651" t="s">
        <v>281</v>
      </c>
      <c r="D651">
        <v>1712.1195</v>
      </c>
      <c r="E651">
        <v>13537.56</v>
      </c>
      <c r="F651">
        <v>0.85</v>
      </c>
      <c r="G651">
        <v>1.05</v>
      </c>
      <c r="H651">
        <v>48.1</v>
      </c>
      <c r="I651">
        <v>29.7</v>
      </c>
      <c r="J651" t="s">
        <v>368</v>
      </c>
      <c r="K651">
        <v>240</v>
      </c>
      <c r="L651">
        <v>21</v>
      </c>
      <c r="M651">
        <v>235</v>
      </c>
      <c r="N651">
        <f t="shared" si="110"/>
        <v>3.79</v>
      </c>
      <c r="O651">
        <f t="shared" si="111"/>
        <v>6.4</v>
      </c>
    </row>
    <row r="652" spans="1:15" x14ac:dyDescent="0.25">
      <c r="A652" t="s">
        <v>1000</v>
      </c>
      <c r="B652">
        <v>0</v>
      </c>
      <c r="C652" t="s">
        <v>278</v>
      </c>
      <c r="D652">
        <v>0</v>
      </c>
      <c r="E652">
        <v>488.24</v>
      </c>
      <c r="G652">
        <v>1.5</v>
      </c>
      <c r="J652" t="s">
        <v>1001</v>
      </c>
      <c r="K652">
        <v>60</v>
      </c>
      <c r="L652">
        <v>11</v>
      </c>
      <c r="M652" t="s">
        <v>368</v>
      </c>
      <c r="N652">
        <f t="shared" si="110"/>
        <v>3.69</v>
      </c>
      <c r="O652">
        <f t="shared" si="111"/>
        <v>0.8</v>
      </c>
    </row>
    <row r="653" spans="1:15" x14ac:dyDescent="0.25">
      <c r="A653" t="s">
        <v>1002</v>
      </c>
      <c r="B653">
        <v>1</v>
      </c>
      <c r="C653" t="s">
        <v>370</v>
      </c>
      <c r="D653">
        <v>181.45</v>
      </c>
      <c r="E653">
        <v>1142.0361657917249</v>
      </c>
      <c r="F653">
        <v>0.95</v>
      </c>
      <c r="G653">
        <v>1.1000000000000001</v>
      </c>
      <c r="H653">
        <v>26</v>
      </c>
      <c r="I653">
        <v>4.8</v>
      </c>
      <c r="J653" t="s">
        <v>1001</v>
      </c>
      <c r="K653">
        <v>60</v>
      </c>
      <c r="L653">
        <v>11</v>
      </c>
      <c r="M653" t="s">
        <v>368</v>
      </c>
      <c r="N653">
        <f t="shared" si="110"/>
        <v>3.69</v>
      </c>
      <c r="O653">
        <f t="shared" si="111"/>
        <v>0.8</v>
      </c>
    </row>
    <row r="654" spans="1:15" x14ac:dyDescent="0.25">
      <c r="A654" t="s">
        <v>1003</v>
      </c>
      <c r="B654">
        <v>2</v>
      </c>
      <c r="C654" t="s">
        <v>372</v>
      </c>
      <c r="D654">
        <v>194.75</v>
      </c>
      <c r="E654">
        <v>1222.9946868592929</v>
      </c>
      <c r="F654">
        <v>0.95</v>
      </c>
      <c r="G654">
        <v>1.1000000000000001</v>
      </c>
      <c r="H654">
        <v>30</v>
      </c>
      <c r="I654">
        <v>5.4</v>
      </c>
      <c r="J654" t="s">
        <v>1001</v>
      </c>
      <c r="K654">
        <v>60</v>
      </c>
      <c r="L654">
        <v>11</v>
      </c>
      <c r="M654" t="s">
        <v>368</v>
      </c>
      <c r="N654">
        <f t="shared" si="110"/>
        <v>3.69</v>
      </c>
      <c r="O654">
        <f t="shared" si="111"/>
        <v>0.8</v>
      </c>
    </row>
    <row r="655" spans="1:15" x14ac:dyDescent="0.25">
      <c r="A655" t="s">
        <v>1004</v>
      </c>
      <c r="B655">
        <v>3</v>
      </c>
      <c r="C655" t="s">
        <v>281</v>
      </c>
      <c r="D655">
        <v>229.89999999999998</v>
      </c>
      <c r="E655">
        <v>1446.9</v>
      </c>
      <c r="F655">
        <v>0.95</v>
      </c>
      <c r="G655">
        <v>1.1000000000000001</v>
      </c>
      <c r="H655">
        <v>40</v>
      </c>
      <c r="I655">
        <v>6.8</v>
      </c>
      <c r="J655" t="s">
        <v>1001</v>
      </c>
      <c r="K655">
        <v>60</v>
      </c>
      <c r="L655">
        <v>11</v>
      </c>
      <c r="M655" t="s">
        <v>368</v>
      </c>
      <c r="N655">
        <f t="shared" si="110"/>
        <v>3.69</v>
      </c>
      <c r="O655">
        <f t="shared" si="111"/>
        <v>0.8</v>
      </c>
    </row>
    <row r="656" spans="1:15" x14ac:dyDescent="0.25">
      <c r="A656" t="s">
        <v>1005</v>
      </c>
      <c r="B656">
        <v>0</v>
      </c>
      <c r="C656" t="s">
        <v>278</v>
      </c>
      <c r="D656">
        <v>0</v>
      </c>
      <c r="E656">
        <v>650.08000000000004</v>
      </c>
      <c r="G656">
        <v>1.5</v>
      </c>
      <c r="J656" t="s">
        <v>1001</v>
      </c>
      <c r="K656">
        <v>60</v>
      </c>
      <c r="L656">
        <v>16</v>
      </c>
      <c r="M656" t="s">
        <v>368</v>
      </c>
      <c r="N656">
        <f t="shared" si="110"/>
        <v>2.73</v>
      </c>
      <c r="O656">
        <f t="shared" si="111"/>
        <v>1.2</v>
      </c>
    </row>
    <row r="657" spans="1:15" x14ac:dyDescent="0.25">
      <c r="A657" t="s">
        <v>1006</v>
      </c>
      <c r="B657">
        <v>1</v>
      </c>
      <c r="C657" t="s">
        <v>370</v>
      </c>
      <c r="D657">
        <v>203.29999999999998</v>
      </c>
      <c r="E657">
        <v>1399.7241764138612</v>
      </c>
      <c r="F657">
        <v>0.95</v>
      </c>
      <c r="G657">
        <v>1.1000000000000001</v>
      </c>
      <c r="H657">
        <v>26</v>
      </c>
      <c r="I657">
        <v>4.8</v>
      </c>
      <c r="J657" t="s">
        <v>1001</v>
      </c>
      <c r="K657">
        <v>60</v>
      </c>
      <c r="L657">
        <v>16</v>
      </c>
      <c r="M657" t="s">
        <v>368</v>
      </c>
      <c r="N657">
        <f t="shared" si="110"/>
        <v>2.73</v>
      </c>
      <c r="O657">
        <f t="shared" si="111"/>
        <v>1.2</v>
      </c>
    </row>
    <row r="658" spans="1:15" x14ac:dyDescent="0.25">
      <c r="A658" t="s">
        <v>1007</v>
      </c>
      <c r="B658">
        <v>2</v>
      </c>
      <c r="C658" t="s">
        <v>372</v>
      </c>
      <c r="D658">
        <v>218.5</v>
      </c>
      <c r="E658">
        <v>1502.5729206967153</v>
      </c>
      <c r="F658">
        <v>0.95</v>
      </c>
      <c r="G658">
        <v>1.1000000000000001</v>
      </c>
      <c r="H658">
        <v>30</v>
      </c>
      <c r="I658">
        <v>5.5</v>
      </c>
      <c r="J658" t="s">
        <v>1001</v>
      </c>
      <c r="K658">
        <v>60</v>
      </c>
      <c r="L658">
        <v>16</v>
      </c>
      <c r="M658" t="s">
        <v>368</v>
      </c>
      <c r="N658">
        <f t="shared" si="110"/>
        <v>2.73</v>
      </c>
      <c r="O658">
        <f t="shared" si="111"/>
        <v>1.2</v>
      </c>
    </row>
    <row r="659" spans="1:15" x14ac:dyDescent="0.25">
      <c r="A659" t="s">
        <v>1008</v>
      </c>
      <c r="B659">
        <v>3</v>
      </c>
      <c r="C659" t="s">
        <v>281</v>
      </c>
      <c r="D659">
        <v>289.75</v>
      </c>
      <c r="E659">
        <v>1988.7</v>
      </c>
      <c r="F659">
        <v>0.95</v>
      </c>
      <c r="G659">
        <v>1.1000000000000001</v>
      </c>
      <c r="H659">
        <v>41.1</v>
      </c>
      <c r="I659">
        <v>7.2</v>
      </c>
      <c r="J659" t="s">
        <v>1001</v>
      </c>
      <c r="K659">
        <v>60</v>
      </c>
      <c r="L659">
        <v>16</v>
      </c>
      <c r="M659" t="s">
        <v>368</v>
      </c>
      <c r="N659">
        <f t="shared" si="110"/>
        <v>2.73</v>
      </c>
      <c r="O659">
        <f t="shared" si="111"/>
        <v>1.2</v>
      </c>
    </row>
    <row r="660" spans="1:15" x14ac:dyDescent="0.25">
      <c r="A660" t="s">
        <v>1009</v>
      </c>
      <c r="B660">
        <v>0</v>
      </c>
      <c r="C660" t="s">
        <v>278</v>
      </c>
      <c r="D660">
        <v>0</v>
      </c>
      <c r="E660">
        <v>1014.4000000000001</v>
      </c>
      <c r="G660">
        <v>1.5</v>
      </c>
      <c r="J660" t="s">
        <v>1001</v>
      </c>
      <c r="K660">
        <v>60</v>
      </c>
      <c r="L660">
        <v>21</v>
      </c>
      <c r="M660" t="s">
        <v>368</v>
      </c>
      <c r="N660">
        <f t="shared" si="110"/>
        <v>4.28</v>
      </c>
      <c r="O660">
        <f t="shared" si="111"/>
        <v>1.6</v>
      </c>
    </row>
    <row r="661" spans="1:15" x14ac:dyDescent="0.25">
      <c r="A661" t="s">
        <v>1010</v>
      </c>
      <c r="B661">
        <v>1</v>
      </c>
      <c r="C661" t="s">
        <v>370</v>
      </c>
      <c r="D661">
        <v>222.13785266445532</v>
      </c>
      <c r="E661">
        <v>1802.6437228662567</v>
      </c>
      <c r="F661">
        <v>0.85</v>
      </c>
      <c r="G661">
        <v>1.05</v>
      </c>
      <c r="H661">
        <v>26</v>
      </c>
      <c r="I661">
        <v>4.8</v>
      </c>
      <c r="J661" t="s">
        <v>1001</v>
      </c>
      <c r="K661">
        <v>60</v>
      </c>
      <c r="L661">
        <v>21</v>
      </c>
      <c r="M661" t="s">
        <v>368</v>
      </c>
      <c r="N661">
        <f t="shared" si="110"/>
        <v>4.28</v>
      </c>
      <c r="O661">
        <f t="shared" si="111"/>
        <v>1.6</v>
      </c>
    </row>
    <row r="662" spans="1:15" x14ac:dyDescent="0.25">
      <c r="A662" t="s">
        <v>1011</v>
      </c>
      <c r="B662">
        <v>2</v>
      </c>
      <c r="C662" t="s">
        <v>372</v>
      </c>
      <c r="D662">
        <v>238.46006784742275</v>
      </c>
      <c r="E662">
        <v>1935.0981352499616</v>
      </c>
      <c r="F662">
        <v>0.85</v>
      </c>
      <c r="G662">
        <v>1.05</v>
      </c>
      <c r="H662">
        <v>30</v>
      </c>
      <c r="I662">
        <v>5.5</v>
      </c>
      <c r="J662" t="s">
        <v>1001</v>
      </c>
      <c r="K662">
        <v>60</v>
      </c>
      <c r="L662">
        <v>21</v>
      </c>
      <c r="M662" t="s">
        <v>368</v>
      </c>
      <c r="N662">
        <f t="shared" si="110"/>
        <v>4.28</v>
      </c>
      <c r="O662">
        <f t="shared" si="111"/>
        <v>1.6</v>
      </c>
    </row>
    <row r="663" spans="1:15" x14ac:dyDescent="0.25">
      <c r="A663" t="s">
        <v>1012</v>
      </c>
      <c r="B663">
        <v>3</v>
      </c>
      <c r="C663" t="s">
        <v>281</v>
      </c>
      <c r="D663">
        <v>315.60900000000004</v>
      </c>
      <c r="E663">
        <v>2561.16</v>
      </c>
      <c r="F663">
        <v>0.85</v>
      </c>
      <c r="G663">
        <v>1.05</v>
      </c>
      <c r="H663">
        <v>41.1</v>
      </c>
      <c r="I663">
        <v>7.2</v>
      </c>
      <c r="J663" t="s">
        <v>1001</v>
      </c>
      <c r="K663">
        <v>60</v>
      </c>
      <c r="L663">
        <v>21</v>
      </c>
      <c r="M663" t="s">
        <v>368</v>
      </c>
      <c r="N663">
        <f t="shared" si="110"/>
        <v>4.28</v>
      </c>
      <c r="O663">
        <f t="shared" si="111"/>
        <v>1.6</v>
      </c>
    </row>
    <row r="664" spans="1:15" x14ac:dyDescent="0.25">
      <c r="A664" t="s">
        <v>1013</v>
      </c>
      <c r="B664">
        <v>0</v>
      </c>
      <c r="C664" t="s">
        <v>278</v>
      </c>
      <c r="D664">
        <v>0</v>
      </c>
      <c r="E664">
        <v>569.16000000000008</v>
      </c>
      <c r="G664">
        <v>1.5</v>
      </c>
      <c r="J664" t="s">
        <v>1001</v>
      </c>
      <c r="K664">
        <v>70</v>
      </c>
      <c r="L664">
        <v>11</v>
      </c>
      <c r="M664" t="s">
        <v>383</v>
      </c>
      <c r="N664">
        <f t="shared" si="110"/>
        <v>3.64</v>
      </c>
      <c r="O664">
        <f t="shared" si="111"/>
        <v>0.9</v>
      </c>
    </row>
    <row r="665" spans="1:15" x14ac:dyDescent="0.25">
      <c r="A665" t="s">
        <v>1014</v>
      </c>
      <c r="B665">
        <v>1</v>
      </c>
      <c r="C665" t="s">
        <v>370</v>
      </c>
      <c r="D665">
        <v>222.31279835588435</v>
      </c>
      <c r="E665">
        <v>1397.1861540381678</v>
      </c>
      <c r="F665">
        <v>0.95</v>
      </c>
      <c r="G665">
        <v>1.1000000000000001</v>
      </c>
      <c r="H665">
        <v>26</v>
      </c>
      <c r="I665">
        <v>5.5</v>
      </c>
      <c r="J665" t="s">
        <v>1001</v>
      </c>
      <c r="K665">
        <v>70</v>
      </c>
      <c r="L665">
        <v>11</v>
      </c>
      <c r="M665" t="s">
        <v>383</v>
      </c>
      <c r="N665">
        <f t="shared" si="110"/>
        <v>3.64</v>
      </c>
      <c r="O665">
        <f t="shared" si="111"/>
        <v>0.9</v>
      </c>
    </row>
    <row r="666" spans="1:15" x14ac:dyDescent="0.25">
      <c r="A666" t="s">
        <v>1015</v>
      </c>
      <c r="B666">
        <v>2</v>
      </c>
      <c r="C666" t="s">
        <v>372</v>
      </c>
      <c r="D666">
        <v>238.40659745648665</v>
      </c>
      <c r="E666">
        <v>1498.3320774196782</v>
      </c>
      <c r="F666">
        <v>0.95</v>
      </c>
      <c r="G666">
        <v>1.1000000000000001</v>
      </c>
      <c r="H666">
        <v>30</v>
      </c>
      <c r="I666">
        <v>5.9</v>
      </c>
      <c r="J666" t="s">
        <v>1001</v>
      </c>
      <c r="K666">
        <v>70</v>
      </c>
      <c r="L666">
        <v>11</v>
      </c>
      <c r="M666" t="s">
        <v>383</v>
      </c>
      <c r="N666">
        <f t="shared" si="110"/>
        <v>3.64</v>
      </c>
      <c r="O666">
        <f t="shared" si="111"/>
        <v>0.9</v>
      </c>
    </row>
    <row r="667" spans="1:15" x14ac:dyDescent="0.25">
      <c r="A667" t="s">
        <v>1016</v>
      </c>
      <c r="B667">
        <v>3</v>
      </c>
      <c r="C667" t="s">
        <v>281</v>
      </c>
      <c r="D667">
        <v>285.03800000000001</v>
      </c>
      <c r="E667">
        <v>1791.4</v>
      </c>
      <c r="F667">
        <v>0.95</v>
      </c>
      <c r="G667">
        <v>1.1000000000000001</v>
      </c>
      <c r="H667">
        <v>41</v>
      </c>
      <c r="I667">
        <v>7.9</v>
      </c>
      <c r="J667" t="s">
        <v>1001</v>
      </c>
      <c r="K667">
        <v>70</v>
      </c>
      <c r="L667">
        <v>11</v>
      </c>
      <c r="M667" t="s">
        <v>383</v>
      </c>
      <c r="N667">
        <f t="shared" si="110"/>
        <v>3.64</v>
      </c>
      <c r="O667">
        <f t="shared" si="111"/>
        <v>0.9</v>
      </c>
    </row>
    <row r="668" spans="1:15" x14ac:dyDescent="0.25">
      <c r="A668" t="s">
        <v>1017</v>
      </c>
      <c r="B668">
        <v>0</v>
      </c>
      <c r="C668" t="s">
        <v>278</v>
      </c>
      <c r="D668">
        <v>0</v>
      </c>
      <c r="E668">
        <v>758.2</v>
      </c>
      <c r="G668">
        <v>1.5</v>
      </c>
      <c r="J668" t="s">
        <v>1001</v>
      </c>
      <c r="K668">
        <v>70</v>
      </c>
      <c r="L668">
        <v>16</v>
      </c>
      <c r="M668" t="s">
        <v>383</v>
      </c>
      <c r="N668">
        <f t="shared" si="110"/>
        <v>2.71</v>
      </c>
      <c r="O668">
        <f t="shared" si="111"/>
        <v>1.4</v>
      </c>
    </row>
    <row r="669" spans="1:15" x14ac:dyDescent="0.25">
      <c r="A669" t="s">
        <v>1018</v>
      </c>
      <c r="B669">
        <v>1</v>
      </c>
      <c r="C669" t="s">
        <v>370</v>
      </c>
      <c r="D669">
        <v>208.61781359132519</v>
      </c>
      <c r="E669">
        <v>1627.62717250317</v>
      </c>
      <c r="F669">
        <v>0.95</v>
      </c>
      <c r="G669">
        <v>1.1000000000000001</v>
      </c>
      <c r="H669">
        <v>26</v>
      </c>
      <c r="I669">
        <v>5.0999999999999996</v>
      </c>
      <c r="J669" t="s">
        <v>1001</v>
      </c>
      <c r="K669">
        <v>70</v>
      </c>
      <c r="L669">
        <v>16</v>
      </c>
      <c r="M669" t="s">
        <v>383</v>
      </c>
      <c r="N669">
        <f t="shared" ref="N669:N732" si="112">ROUND(IF($L669=11,$R$30*$K669+$S$30,IF($L669=16,$R$31*$K669+$S$31,IF($L669=21,$R$32*$K669+$S$32,""))),2)</f>
        <v>2.71</v>
      </c>
      <c r="O669">
        <f t="shared" ref="O669:O732" si="113">ROUND(IF($L669=11,$K669*$X$30,IF($L669=16,$K669*$X$32,IF($L669=21,$K669*$X$34,""))),1)</f>
        <v>1.4</v>
      </c>
    </row>
    <row r="670" spans="1:15" x14ac:dyDescent="0.25">
      <c r="A670" t="s">
        <v>1019</v>
      </c>
      <c r="B670">
        <v>2</v>
      </c>
      <c r="C670" t="s">
        <v>372</v>
      </c>
      <c r="D670">
        <v>223.94660516644359</v>
      </c>
      <c r="E670">
        <v>1747.2217424001376</v>
      </c>
      <c r="F670">
        <v>0.95</v>
      </c>
      <c r="G670">
        <v>1.1000000000000001</v>
      </c>
      <c r="H670">
        <v>30</v>
      </c>
      <c r="I670">
        <v>5.6</v>
      </c>
      <c r="J670" t="s">
        <v>1001</v>
      </c>
      <c r="K670">
        <v>70</v>
      </c>
      <c r="L670">
        <v>16</v>
      </c>
      <c r="M670" t="s">
        <v>383</v>
      </c>
      <c r="N670">
        <f t="shared" si="112"/>
        <v>2.71</v>
      </c>
      <c r="O670">
        <f t="shared" si="113"/>
        <v>1.4</v>
      </c>
    </row>
    <row r="671" spans="1:15" x14ac:dyDescent="0.25">
      <c r="A671" t="s">
        <v>1020</v>
      </c>
      <c r="B671">
        <v>3</v>
      </c>
      <c r="C671" t="s">
        <v>281</v>
      </c>
      <c r="D671">
        <v>296.39999999999998</v>
      </c>
      <c r="E671">
        <v>2312.5</v>
      </c>
      <c r="F671">
        <v>0.95</v>
      </c>
      <c r="G671">
        <v>1.1000000000000001</v>
      </c>
      <c r="H671">
        <v>41.1</v>
      </c>
      <c r="I671">
        <v>7.2</v>
      </c>
      <c r="J671" t="s">
        <v>1001</v>
      </c>
      <c r="K671">
        <v>70</v>
      </c>
      <c r="L671">
        <v>16</v>
      </c>
      <c r="M671" t="s">
        <v>383</v>
      </c>
      <c r="N671">
        <f t="shared" si="112"/>
        <v>2.71</v>
      </c>
      <c r="O671">
        <f t="shared" si="113"/>
        <v>1.4</v>
      </c>
    </row>
    <row r="672" spans="1:15" x14ac:dyDescent="0.25">
      <c r="A672" t="s">
        <v>1021</v>
      </c>
      <c r="B672">
        <v>0</v>
      </c>
      <c r="C672" t="s">
        <v>278</v>
      </c>
      <c r="D672">
        <v>0</v>
      </c>
      <c r="E672">
        <v>1184</v>
      </c>
      <c r="G672">
        <v>1.5</v>
      </c>
      <c r="J672" t="s">
        <v>1001</v>
      </c>
      <c r="K672">
        <v>70</v>
      </c>
      <c r="L672">
        <v>21</v>
      </c>
      <c r="M672" t="s">
        <v>383</v>
      </c>
      <c r="N672">
        <f t="shared" si="112"/>
        <v>4.25</v>
      </c>
      <c r="O672">
        <f t="shared" si="113"/>
        <v>1.9</v>
      </c>
    </row>
    <row r="673" spans="1:15" x14ac:dyDescent="0.25">
      <c r="A673" t="s">
        <v>1022</v>
      </c>
      <c r="B673">
        <v>1</v>
      </c>
      <c r="C673" t="s">
        <v>370</v>
      </c>
      <c r="D673">
        <v>228.28940357804569</v>
      </c>
      <c r="E673">
        <v>1977.8291945358951</v>
      </c>
      <c r="F673">
        <v>0.85</v>
      </c>
      <c r="G673">
        <v>1.05</v>
      </c>
      <c r="H673">
        <v>26</v>
      </c>
      <c r="I673">
        <v>5.0999999999999996</v>
      </c>
      <c r="J673" t="s">
        <v>1001</v>
      </c>
      <c r="K673">
        <v>70</v>
      </c>
      <c r="L673">
        <v>21</v>
      </c>
      <c r="M673" t="s">
        <v>383</v>
      </c>
      <c r="N673">
        <f t="shared" si="112"/>
        <v>4.25</v>
      </c>
      <c r="O673">
        <f t="shared" si="113"/>
        <v>1.9</v>
      </c>
    </row>
    <row r="674" spans="1:15" x14ac:dyDescent="0.25">
      <c r="A674" t="s">
        <v>1023</v>
      </c>
      <c r="B674">
        <v>2</v>
      </c>
      <c r="C674" t="s">
        <v>372</v>
      </c>
      <c r="D674">
        <v>245.06362158951015</v>
      </c>
      <c r="E674">
        <v>2123.1558613833213</v>
      </c>
      <c r="F674">
        <v>0.85</v>
      </c>
      <c r="G674">
        <v>1.05</v>
      </c>
      <c r="H674">
        <v>30</v>
      </c>
      <c r="I674">
        <v>5.6</v>
      </c>
      <c r="J674" t="s">
        <v>1001</v>
      </c>
      <c r="K674">
        <v>70</v>
      </c>
      <c r="L674">
        <v>21</v>
      </c>
      <c r="M674" t="s">
        <v>383</v>
      </c>
      <c r="N674">
        <f t="shared" si="112"/>
        <v>4.25</v>
      </c>
      <c r="O674">
        <f t="shared" si="113"/>
        <v>1.9</v>
      </c>
    </row>
    <row r="675" spans="1:15" x14ac:dyDescent="0.25">
      <c r="A675" t="s">
        <v>1024</v>
      </c>
      <c r="B675">
        <v>3</v>
      </c>
      <c r="C675" t="s">
        <v>281</v>
      </c>
      <c r="D675">
        <v>324.34899999999999</v>
      </c>
      <c r="E675">
        <v>2810.06</v>
      </c>
      <c r="F675">
        <v>0.85</v>
      </c>
      <c r="G675">
        <v>1.05</v>
      </c>
      <c r="H675">
        <v>41.1</v>
      </c>
      <c r="I675">
        <v>7.2</v>
      </c>
      <c r="J675" t="s">
        <v>1001</v>
      </c>
      <c r="K675">
        <v>70</v>
      </c>
      <c r="L675">
        <v>21</v>
      </c>
      <c r="M675" t="s">
        <v>383</v>
      </c>
      <c r="N675">
        <f t="shared" si="112"/>
        <v>4.25</v>
      </c>
      <c r="O675">
        <f t="shared" si="113"/>
        <v>1.9</v>
      </c>
    </row>
    <row r="676" spans="1:15" x14ac:dyDescent="0.25">
      <c r="A676" t="s">
        <v>1025</v>
      </c>
      <c r="B676">
        <v>0</v>
      </c>
      <c r="C676" t="s">
        <v>278</v>
      </c>
      <c r="D676">
        <v>0</v>
      </c>
      <c r="E676">
        <v>650.76</v>
      </c>
      <c r="G676">
        <v>1.5</v>
      </c>
      <c r="J676" t="s">
        <v>1001</v>
      </c>
      <c r="K676">
        <v>80</v>
      </c>
      <c r="L676">
        <v>11</v>
      </c>
      <c r="M676" t="s">
        <v>396</v>
      </c>
      <c r="N676">
        <f t="shared" si="112"/>
        <v>3.59</v>
      </c>
      <c r="O676">
        <f t="shared" si="113"/>
        <v>1.1000000000000001</v>
      </c>
    </row>
    <row r="677" spans="1:15" x14ac:dyDescent="0.25">
      <c r="A677" t="s">
        <v>1026</v>
      </c>
      <c r="B677">
        <v>1</v>
      </c>
      <c r="C677" t="s">
        <v>370</v>
      </c>
      <c r="D677">
        <v>262.2</v>
      </c>
      <c r="E677">
        <v>1647.5037394527276</v>
      </c>
      <c r="F677">
        <v>0.95</v>
      </c>
      <c r="G677">
        <v>1.1000000000000001</v>
      </c>
      <c r="H677">
        <v>26</v>
      </c>
      <c r="I677">
        <v>6.3</v>
      </c>
      <c r="J677" t="s">
        <v>1001</v>
      </c>
      <c r="K677">
        <v>80</v>
      </c>
      <c r="L677">
        <v>11</v>
      </c>
      <c r="M677" t="s">
        <v>396</v>
      </c>
      <c r="N677">
        <f t="shared" si="112"/>
        <v>3.59</v>
      </c>
      <c r="O677">
        <f t="shared" si="113"/>
        <v>1.1000000000000001</v>
      </c>
    </row>
    <row r="678" spans="1:15" x14ac:dyDescent="0.25">
      <c r="A678" t="s">
        <v>1027</v>
      </c>
      <c r="B678">
        <v>2</v>
      </c>
      <c r="C678" t="s">
        <v>372</v>
      </c>
      <c r="D678">
        <v>281.2</v>
      </c>
      <c r="E678">
        <v>1769.505282019556</v>
      </c>
      <c r="F678">
        <v>0.95</v>
      </c>
      <c r="G678">
        <v>1.1000000000000001</v>
      </c>
      <c r="H678">
        <v>30</v>
      </c>
      <c r="I678">
        <v>6.8</v>
      </c>
      <c r="J678" t="s">
        <v>1001</v>
      </c>
      <c r="K678">
        <v>80</v>
      </c>
      <c r="L678">
        <v>11</v>
      </c>
      <c r="M678" t="s">
        <v>396</v>
      </c>
      <c r="N678">
        <f t="shared" si="112"/>
        <v>3.59</v>
      </c>
      <c r="O678">
        <f t="shared" si="113"/>
        <v>1.1000000000000001</v>
      </c>
    </row>
    <row r="679" spans="1:15" x14ac:dyDescent="0.25">
      <c r="A679" t="s">
        <v>1028</v>
      </c>
      <c r="B679">
        <v>3</v>
      </c>
      <c r="C679" t="s">
        <v>281</v>
      </c>
      <c r="D679">
        <v>340.09999999999997</v>
      </c>
      <c r="E679">
        <v>2135.9</v>
      </c>
      <c r="F679">
        <v>0.95</v>
      </c>
      <c r="G679">
        <v>1.1000000000000001</v>
      </c>
      <c r="H679">
        <v>41.8</v>
      </c>
      <c r="I679">
        <v>9.1</v>
      </c>
      <c r="J679" t="s">
        <v>1001</v>
      </c>
      <c r="K679">
        <v>80</v>
      </c>
      <c r="L679">
        <v>11</v>
      </c>
      <c r="M679" t="s">
        <v>396</v>
      </c>
      <c r="N679">
        <f t="shared" si="112"/>
        <v>3.59</v>
      </c>
      <c r="O679">
        <f t="shared" si="113"/>
        <v>1.1000000000000001</v>
      </c>
    </row>
    <row r="680" spans="1:15" x14ac:dyDescent="0.25">
      <c r="A680" t="s">
        <v>1029</v>
      </c>
      <c r="B680">
        <v>0</v>
      </c>
      <c r="C680" t="s">
        <v>278</v>
      </c>
      <c r="D680">
        <v>0</v>
      </c>
      <c r="E680">
        <v>866.32</v>
      </c>
      <c r="G680">
        <v>1.5</v>
      </c>
      <c r="J680" t="s">
        <v>1001</v>
      </c>
      <c r="K680">
        <v>80</v>
      </c>
      <c r="L680">
        <v>16</v>
      </c>
      <c r="M680" t="s">
        <v>396</v>
      </c>
      <c r="N680">
        <f t="shared" si="112"/>
        <v>2.69</v>
      </c>
      <c r="O680">
        <f t="shared" si="113"/>
        <v>1.6</v>
      </c>
    </row>
    <row r="681" spans="1:15" x14ac:dyDescent="0.25">
      <c r="A681" t="s">
        <v>1030</v>
      </c>
      <c r="B681">
        <v>1</v>
      </c>
      <c r="C681" t="s">
        <v>370</v>
      </c>
      <c r="D681">
        <v>296.39999999999998</v>
      </c>
      <c r="E681">
        <v>2040.4331716148024</v>
      </c>
      <c r="F681">
        <v>0.95</v>
      </c>
      <c r="G681">
        <v>1.1000000000000001</v>
      </c>
      <c r="H681">
        <v>26</v>
      </c>
      <c r="I681">
        <v>6</v>
      </c>
      <c r="J681" t="s">
        <v>1001</v>
      </c>
      <c r="K681">
        <v>80</v>
      </c>
      <c r="L681">
        <v>16</v>
      </c>
      <c r="M681" t="s">
        <v>396</v>
      </c>
      <c r="N681">
        <f t="shared" si="112"/>
        <v>2.69</v>
      </c>
      <c r="O681">
        <f t="shared" si="113"/>
        <v>1.6</v>
      </c>
    </row>
    <row r="682" spans="1:15" x14ac:dyDescent="0.25">
      <c r="A682" t="s">
        <v>1031</v>
      </c>
      <c r="B682">
        <v>2</v>
      </c>
      <c r="C682" t="s">
        <v>372</v>
      </c>
      <c r="D682">
        <v>318.25</v>
      </c>
      <c r="E682">
        <v>2188.0092071816284</v>
      </c>
      <c r="F682">
        <v>0.95</v>
      </c>
      <c r="G682">
        <v>1.1000000000000001</v>
      </c>
      <c r="H682">
        <v>30</v>
      </c>
      <c r="I682">
        <v>6.7</v>
      </c>
      <c r="J682" t="s">
        <v>1001</v>
      </c>
      <c r="K682">
        <v>80</v>
      </c>
      <c r="L682">
        <v>16</v>
      </c>
      <c r="M682" t="s">
        <v>396</v>
      </c>
      <c r="N682">
        <f t="shared" si="112"/>
        <v>2.69</v>
      </c>
      <c r="O682">
        <f t="shared" si="113"/>
        <v>1.6</v>
      </c>
    </row>
    <row r="683" spans="1:15" x14ac:dyDescent="0.25">
      <c r="A683" t="s">
        <v>1032</v>
      </c>
      <c r="B683">
        <v>3</v>
      </c>
      <c r="C683" t="s">
        <v>281</v>
      </c>
      <c r="D683">
        <v>427.5</v>
      </c>
      <c r="E683">
        <v>2935.7</v>
      </c>
      <c r="F683">
        <v>0.95</v>
      </c>
      <c r="G683">
        <v>1.1000000000000001</v>
      </c>
      <c r="H683">
        <v>42.4</v>
      </c>
      <c r="I683">
        <v>9</v>
      </c>
      <c r="J683" t="s">
        <v>1001</v>
      </c>
      <c r="K683">
        <v>80</v>
      </c>
      <c r="L683">
        <v>16</v>
      </c>
      <c r="M683" t="s">
        <v>396</v>
      </c>
      <c r="N683">
        <f t="shared" si="112"/>
        <v>2.69</v>
      </c>
      <c r="O683">
        <f t="shared" si="113"/>
        <v>1.6</v>
      </c>
    </row>
    <row r="684" spans="1:15" x14ac:dyDescent="0.25">
      <c r="A684" t="s">
        <v>1033</v>
      </c>
      <c r="B684">
        <v>0</v>
      </c>
      <c r="C684" t="s">
        <v>278</v>
      </c>
      <c r="D684">
        <v>0</v>
      </c>
      <c r="E684">
        <v>1352.8000000000002</v>
      </c>
      <c r="G684">
        <v>1.5</v>
      </c>
      <c r="J684" t="s">
        <v>1001</v>
      </c>
      <c r="K684">
        <v>80</v>
      </c>
      <c r="L684">
        <v>21</v>
      </c>
      <c r="M684" t="s">
        <v>396</v>
      </c>
      <c r="N684">
        <f t="shared" si="112"/>
        <v>4.2300000000000004</v>
      </c>
      <c r="O684">
        <f t="shared" si="113"/>
        <v>2.1</v>
      </c>
    </row>
    <row r="685" spans="1:15" x14ac:dyDescent="0.25">
      <c r="A685" t="s">
        <v>1034</v>
      </c>
      <c r="B685">
        <v>1</v>
      </c>
      <c r="C685" t="s">
        <v>370</v>
      </c>
      <c r="D685">
        <v>323.81911442659839</v>
      </c>
      <c r="E685">
        <v>2627.7848955664344</v>
      </c>
      <c r="F685">
        <v>0.85</v>
      </c>
      <c r="G685">
        <v>1.05</v>
      </c>
      <c r="H685">
        <v>26</v>
      </c>
      <c r="I685">
        <v>6</v>
      </c>
      <c r="J685" t="s">
        <v>1001</v>
      </c>
      <c r="K685">
        <v>80</v>
      </c>
      <c r="L685">
        <v>21</v>
      </c>
      <c r="M685" t="s">
        <v>396</v>
      </c>
      <c r="N685">
        <f t="shared" si="112"/>
        <v>4.2300000000000004</v>
      </c>
      <c r="O685">
        <f t="shared" si="113"/>
        <v>2.1</v>
      </c>
    </row>
    <row r="686" spans="1:15" x14ac:dyDescent="0.25">
      <c r="A686" t="s">
        <v>1035</v>
      </c>
      <c r="B686">
        <v>2</v>
      </c>
      <c r="C686" t="s">
        <v>372</v>
      </c>
      <c r="D686">
        <v>347.23960268989117</v>
      </c>
      <c r="E686">
        <v>2817.8416357747774</v>
      </c>
      <c r="F686">
        <v>0.85</v>
      </c>
      <c r="G686">
        <v>1.05</v>
      </c>
      <c r="H686">
        <v>30</v>
      </c>
      <c r="I686">
        <v>6.7</v>
      </c>
      <c r="J686" t="s">
        <v>1001</v>
      </c>
      <c r="K686">
        <v>80</v>
      </c>
      <c r="L686">
        <v>21</v>
      </c>
      <c r="M686" t="s">
        <v>396</v>
      </c>
      <c r="N686">
        <f t="shared" si="112"/>
        <v>4.2300000000000004</v>
      </c>
      <c r="O686">
        <f t="shared" si="113"/>
        <v>2.1</v>
      </c>
    </row>
    <row r="687" spans="1:15" x14ac:dyDescent="0.25">
      <c r="A687" t="s">
        <v>1036</v>
      </c>
      <c r="B687">
        <v>3</v>
      </c>
      <c r="C687" t="s">
        <v>281</v>
      </c>
      <c r="D687">
        <v>465.899</v>
      </c>
      <c r="E687">
        <v>3780.76</v>
      </c>
      <c r="F687">
        <v>0.85</v>
      </c>
      <c r="G687">
        <v>1.05</v>
      </c>
      <c r="H687">
        <v>42.4</v>
      </c>
      <c r="I687">
        <v>9</v>
      </c>
      <c r="J687" t="s">
        <v>1001</v>
      </c>
      <c r="K687">
        <v>80</v>
      </c>
      <c r="L687">
        <v>21</v>
      </c>
      <c r="M687" t="s">
        <v>396</v>
      </c>
      <c r="N687">
        <f t="shared" si="112"/>
        <v>4.2300000000000004</v>
      </c>
      <c r="O687">
        <f t="shared" si="113"/>
        <v>2.1</v>
      </c>
    </row>
    <row r="688" spans="1:15" x14ac:dyDescent="0.25">
      <c r="A688" t="s">
        <v>1037</v>
      </c>
      <c r="B688">
        <v>0</v>
      </c>
      <c r="C688" t="s">
        <v>278</v>
      </c>
      <c r="D688">
        <v>0</v>
      </c>
      <c r="E688">
        <v>731.68000000000006</v>
      </c>
      <c r="G688">
        <v>1.5</v>
      </c>
      <c r="J688" t="s">
        <v>1001</v>
      </c>
      <c r="K688">
        <v>90</v>
      </c>
      <c r="L688">
        <v>11</v>
      </c>
      <c r="M688" t="s">
        <v>409</v>
      </c>
      <c r="N688">
        <f t="shared" si="112"/>
        <v>3.54</v>
      </c>
      <c r="O688">
        <f t="shared" si="113"/>
        <v>1.2</v>
      </c>
    </row>
    <row r="689" spans="1:15" x14ac:dyDescent="0.25">
      <c r="A689" t="s">
        <v>1038</v>
      </c>
      <c r="B689">
        <v>1</v>
      </c>
      <c r="C689" t="s">
        <v>370</v>
      </c>
      <c r="D689">
        <v>301.3048681496536</v>
      </c>
      <c r="E689">
        <v>1893.6336235985709</v>
      </c>
      <c r="F689">
        <v>0.95</v>
      </c>
      <c r="G689">
        <v>1.1000000000000001</v>
      </c>
      <c r="H689">
        <v>26</v>
      </c>
      <c r="I689">
        <v>6.7</v>
      </c>
      <c r="J689" t="s">
        <v>1001</v>
      </c>
      <c r="K689">
        <v>90</v>
      </c>
      <c r="L689">
        <v>11</v>
      </c>
      <c r="M689" t="s">
        <v>409</v>
      </c>
      <c r="N689">
        <f t="shared" si="112"/>
        <v>3.54</v>
      </c>
      <c r="O689">
        <f t="shared" si="113"/>
        <v>1.2</v>
      </c>
    </row>
    <row r="690" spans="1:15" x14ac:dyDescent="0.25">
      <c r="A690" t="s">
        <v>1039</v>
      </c>
      <c r="B690">
        <v>2</v>
      </c>
      <c r="C690" t="s">
        <v>372</v>
      </c>
      <c r="D690">
        <v>324.118787985594</v>
      </c>
      <c r="E690">
        <v>2037.0140009310799</v>
      </c>
      <c r="F690">
        <v>0.95</v>
      </c>
      <c r="G690">
        <v>1.1000000000000001</v>
      </c>
      <c r="H690">
        <v>30</v>
      </c>
      <c r="I690">
        <v>7.4</v>
      </c>
      <c r="J690" t="s">
        <v>1001</v>
      </c>
      <c r="K690">
        <v>90</v>
      </c>
      <c r="L690">
        <v>11</v>
      </c>
      <c r="M690" t="s">
        <v>409</v>
      </c>
      <c r="N690">
        <f t="shared" si="112"/>
        <v>3.54</v>
      </c>
      <c r="O690">
        <f t="shared" si="113"/>
        <v>1.2</v>
      </c>
    </row>
    <row r="691" spans="1:15" x14ac:dyDescent="0.25">
      <c r="A691" t="s">
        <v>1040</v>
      </c>
      <c r="B691">
        <v>3</v>
      </c>
      <c r="C691" t="s">
        <v>281</v>
      </c>
      <c r="D691">
        <v>394.66800000000001</v>
      </c>
      <c r="E691">
        <v>2480.4</v>
      </c>
      <c r="F691">
        <v>0.95</v>
      </c>
      <c r="G691">
        <v>1.1000000000000001</v>
      </c>
      <c r="H691">
        <v>42.4</v>
      </c>
      <c r="I691">
        <v>10.3</v>
      </c>
      <c r="J691" t="s">
        <v>1001</v>
      </c>
      <c r="K691">
        <v>90</v>
      </c>
      <c r="L691">
        <v>11</v>
      </c>
      <c r="M691" t="s">
        <v>409</v>
      </c>
      <c r="N691">
        <f t="shared" si="112"/>
        <v>3.54</v>
      </c>
      <c r="O691">
        <f t="shared" si="113"/>
        <v>1.2</v>
      </c>
    </row>
    <row r="692" spans="1:15" x14ac:dyDescent="0.25">
      <c r="A692" t="s">
        <v>1041</v>
      </c>
      <c r="B692">
        <v>0</v>
      </c>
      <c r="C692" t="s">
        <v>278</v>
      </c>
      <c r="D692">
        <v>0</v>
      </c>
      <c r="E692">
        <v>975.12000000000012</v>
      </c>
      <c r="G692">
        <v>1.5</v>
      </c>
      <c r="J692" t="s">
        <v>1001</v>
      </c>
      <c r="K692">
        <v>90</v>
      </c>
      <c r="L692">
        <v>16</v>
      </c>
      <c r="M692" t="s">
        <v>409</v>
      </c>
      <c r="N692">
        <f t="shared" si="112"/>
        <v>2.67</v>
      </c>
      <c r="O692">
        <f t="shared" si="113"/>
        <v>1.8</v>
      </c>
    </row>
    <row r="693" spans="1:15" x14ac:dyDescent="0.25">
      <c r="A693" t="s">
        <v>1042</v>
      </c>
      <c r="B693">
        <v>1</v>
      </c>
      <c r="C693" t="s">
        <v>370</v>
      </c>
      <c r="D693">
        <v>339.8904180820507</v>
      </c>
      <c r="E693">
        <v>2336.669516687492</v>
      </c>
      <c r="F693">
        <v>0.95</v>
      </c>
      <c r="G693">
        <v>1.1000000000000001</v>
      </c>
      <c r="H693">
        <v>26</v>
      </c>
      <c r="I693">
        <v>7</v>
      </c>
      <c r="J693" t="s">
        <v>1001</v>
      </c>
      <c r="K693">
        <v>90</v>
      </c>
      <c r="L693">
        <v>16</v>
      </c>
      <c r="M693" t="s">
        <v>409</v>
      </c>
      <c r="N693">
        <f t="shared" si="112"/>
        <v>2.67</v>
      </c>
      <c r="O693">
        <f t="shared" si="113"/>
        <v>1.8</v>
      </c>
    </row>
    <row r="694" spans="1:15" x14ac:dyDescent="0.25">
      <c r="A694" t="s">
        <v>1043</v>
      </c>
      <c r="B694">
        <v>2</v>
      </c>
      <c r="C694" t="s">
        <v>372</v>
      </c>
      <c r="D694">
        <v>364.13839277819221</v>
      </c>
      <c r="E694">
        <v>2503.3688418217644</v>
      </c>
      <c r="F694">
        <v>0.95</v>
      </c>
      <c r="G694">
        <v>1.1000000000000001</v>
      </c>
      <c r="H694">
        <v>30</v>
      </c>
      <c r="I694">
        <v>7.7</v>
      </c>
      <c r="J694" t="s">
        <v>1001</v>
      </c>
      <c r="K694">
        <v>90</v>
      </c>
      <c r="L694">
        <v>16</v>
      </c>
      <c r="M694" t="s">
        <v>409</v>
      </c>
      <c r="N694">
        <f t="shared" si="112"/>
        <v>2.67</v>
      </c>
      <c r="O694">
        <f t="shared" si="113"/>
        <v>1.8</v>
      </c>
    </row>
    <row r="695" spans="1:15" x14ac:dyDescent="0.25">
      <c r="A695" t="s">
        <v>1044</v>
      </c>
      <c r="B695">
        <v>3</v>
      </c>
      <c r="C695" t="s">
        <v>281</v>
      </c>
      <c r="D695">
        <v>495.9</v>
      </c>
      <c r="E695">
        <v>3409.2</v>
      </c>
      <c r="F695">
        <v>0.95</v>
      </c>
      <c r="G695">
        <v>1.1000000000000001</v>
      </c>
      <c r="H695">
        <v>43.3</v>
      </c>
      <c r="I695">
        <v>10.7</v>
      </c>
      <c r="J695" t="s">
        <v>1001</v>
      </c>
      <c r="K695">
        <v>90</v>
      </c>
      <c r="L695">
        <v>16</v>
      </c>
      <c r="M695" t="s">
        <v>409</v>
      </c>
      <c r="N695">
        <f t="shared" si="112"/>
        <v>2.67</v>
      </c>
      <c r="O695">
        <f t="shared" si="113"/>
        <v>1.8</v>
      </c>
    </row>
    <row r="696" spans="1:15" x14ac:dyDescent="0.25">
      <c r="A696" t="s">
        <v>1045</v>
      </c>
      <c r="B696">
        <v>0</v>
      </c>
      <c r="C696" t="s">
        <v>278</v>
      </c>
      <c r="D696">
        <v>0</v>
      </c>
      <c r="E696">
        <v>1522.4</v>
      </c>
      <c r="G696">
        <v>1.5</v>
      </c>
      <c r="J696" t="s">
        <v>1001</v>
      </c>
      <c r="K696">
        <v>90</v>
      </c>
      <c r="L696">
        <v>21</v>
      </c>
      <c r="M696" t="s">
        <v>409</v>
      </c>
      <c r="N696">
        <f t="shared" si="112"/>
        <v>4.2</v>
      </c>
      <c r="O696">
        <f t="shared" si="113"/>
        <v>2.4</v>
      </c>
    </row>
    <row r="697" spans="1:15" x14ac:dyDescent="0.25">
      <c r="A697" t="s">
        <v>1046</v>
      </c>
      <c r="B697">
        <v>1</v>
      </c>
      <c r="C697" t="s">
        <v>370</v>
      </c>
      <c r="D697">
        <v>370.83216648676148</v>
      </c>
      <c r="E697">
        <v>3009.2947651024979</v>
      </c>
      <c r="F697">
        <v>0.85</v>
      </c>
      <c r="G697">
        <v>1.05</v>
      </c>
      <c r="H697">
        <v>26</v>
      </c>
      <c r="I697">
        <v>7</v>
      </c>
      <c r="J697" t="s">
        <v>1001</v>
      </c>
      <c r="K697">
        <v>90</v>
      </c>
      <c r="L697">
        <v>21</v>
      </c>
      <c r="M697" t="s">
        <v>409</v>
      </c>
      <c r="N697">
        <f t="shared" si="112"/>
        <v>4.2</v>
      </c>
      <c r="O697">
        <f t="shared" si="113"/>
        <v>2.4</v>
      </c>
    </row>
    <row r="698" spans="1:15" x14ac:dyDescent="0.25">
      <c r="A698" t="s">
        <v>1047</v>
      </c>
      <c r="B698">
        <v>2</v>
      </c>
      <c r="C698" t="s">
        <v>372</v>
      </c>
      <c r="D698">
        <v>397.28754301731038</v>
      </c>
      <c r="E698">
        <v>3223.9795559512399</v>
      </c>
      <c r="F698">
        <v>0.85</v>
      </c>
      <c r="G698">
        <v>1.05</v>
      </c>
      <c r="H698">
        <v>30</v>
      </c>
      <c r="I698">
        <v>7.7</v>
      </c>
      <c r="J698" t="s">
        <v>1001</v>
      </c>
      <c r="K698">
        <v>90</v>
      </c>
      <c r="L698">
        <v>21</v>
      </c>
      <c r="M698" t="s">
        <v>409</v>
      </c>
      <c r="N698">
        <f t="shared" si="112"/>
        <v>4.2</v>
      </c>
      <c r="O698">
        <f t="shared" si="113"/>
        <v>2.4</v>
      </c>
    </row>
    <row r="699" spans="1:15" x14ac:dyDescent="0.25">
      <c r="A699" t="s">
        <v>1048</v>
      </c>
      <c r="B699">
        <v>3</v>
      </c>
      <c r="C699" t="s">
        <v>281</v>
      </c>
      <c r="D699">
        <v>541.04399999999998</v>
      </c>
      <c r="E699">
        <v>4390.5600000000004</v>
      </c>
      <c r="F699">
        <v>0.85</v>
      </c>
      <c r="G699">
        <v>1.05</v>
      </c>
      <c r="H699">
        <v>43.3</v>
      </c>
      <c r="I699">
        <v>10.7</v>
      </c>
      <c r="J699" t="s">
        <v>1001</v>
      </c>
      <c r="K699">
        <v>90</v>
      </c>
      <c r="L699">
        <v>21</v>
      </c>
      <c r="M699" t="s">
        <v>409</v>
      </c>
      <c r="N699">
        <f t="shared" si="112"/>
        <v>4.2</v>
      </c>
      <c r="O699">
        <f t="shared" si="113"/>
        <v>2.4</v>
      </c>
    </row>
    <row r="700" spans="1:15" x14ac:dyDescent="0.25">
      <c r="A700" t="s">
        <v>1049</v>
      </c>
      <c r="B700">
        <v>0</v>
      </c>
      <c r="C700" t="s">
        <v>278</v>
      </c>
      <c r="D700">
        <v>0</v>
      </c>
      <c r="E700">
        <v>813.28000000000009</v>
      </c>
      <c r="G700">
        <v>1.5</v>
      </c>
      <c r="J700" t="s">
        <v>1001</v>
      </c>
      <c r="K700">
        <v>100</v>
      </c>
      <c r="L700">
        <v>11</v>
      </c>
      <c r="M700" t="s">
        <v>422</v>
      </c>
      <c r="N700">
        <f t="shared" si="112"/>
        <v>3.49</v>
      </c>
      <c r="O700">
        <f t="shared" si="113"/>
        <v>1.3</v>
      </c>
    </row>
    <row r="701" spans="1:15" x14ac:dyDescent="0.25">
      <c r="A701" t="s">
        <v>1050</v>
      </c>
      <c r="B701">
        <v>1</v>
      </c>
      <c r="C701" t="s">
        <v>370</v>
      </c>
      <c r="D701">
        <v>340.09999999999997</v>
      </c>
      <c r="E701">
        <v>2136.1856779144437</v>
      </c>
      <c r="F701">
        <v>0.95</v>
      </c>
      <c r="G701">
        <v>1.1000000000000001</v>
      </c>
      <c r="H701">
        <v>26</v>
      </c>
      <c r="I701">
        <v>7.8</v>
      </c>
      <c r="J701" t="s">
        <v>1001</v>
      </c>
      <c r="K701">
        <v>100</v>
      </c>
      <c r="L701">
        <v>11</v>
      </c>
      <c r="M701" t="s">
        <v>422</v>
      </c>
      <c r="N701">
        <f t="shared" si="112"/>
        <v>3.49</v>
      </c>
      <c r="O701">
        <f t="shared" si="113"/>
        <v>1.3</v>
      </c>
    </row>
    <row r="702" spans="1:15" x14ac:dyDescent="0.25">
      <c r="A702" t="s">
        <v>1051</v>
      </c>
      <c r="B702">
        <v>2</v>
      </c>
      <c r="C702" t="s">
        <v>372</v>
      </c>
      <c r="D702">
        <v>365.75</v>
      </c>
      <c r="E702">
        <v>2301.3611872256411</v>
      </c>
      <c r="F702">
        <v>0.95</v>
      </c>
      <c r="G702">
        <v>1.1000000000000001</v>
      </c>
      <c r="H702">
        <v>30</v>
      </c>
      <c r="I702">
        <v>8.6999999999999993</v>
      </c>
      <c r="J702" t="s">
        <v>1001</v>
      </c>
      <c r="K702">
        <v>100</v>
      </c>
      <c r="L702">
        <v>11</v>
      </c>
      <c r="M702" t="s">
        <v>422</v>
      </c>
      <c r="N702">
        <f t="shared" si="112"/>
        <v>3.49</v>
      </c>
      <c r="O702">
        <f t="shared" si="113"/>
        <v>1.3</v>
      </c>
    </row>
    <row r="703" spans="1:15" x14ac:dyDescent="0.25">
      <c r="A703" t="s">
        <v>1052</v>
      </c>
      <c r="B703">
        <v>3</v>
      </c>
      <c r="C703" t="s">
        <v>281</v>
      </c>
      <c r="D703">
        <v>449.34999999999997</v>
      </c>
      <c r="E703">
        <v>2824.9</v>
      </c>
      <c r="F703">
        <v>0.95</v>
      </c>
      <c r="G703">
        <v>1.1000000000000001</v>
      </c>
      <c r="H703">
        <v>43</v>
      </c>
      <c r="I703">
        <v>12.2</v>
      </c>
      <c r="J703" t="s">
        <v>1001</v>
      </c>
      <c r="K703">
        <v>100</v>
      </c>
      <c r="L703">
        <v>11</v>
      </c>
      <c r="M703" t="s">
        <v>422</v>
      </c>
      <c r="N703">
        <f t="shared" si="112"/>
        <v>3.49</v>
      </c>
      <c r="O703">
        <f t="shared" si="113"/>
        <v>1.3</v>
      </c>
    </row>
    <row r="704" spans="1:15" x14ac:dyDescent="0.25">
      <c r="A704" t="s">
        <v>1053</v>
      </c>
      <c r="B704">
        <v>0</v>
      </c>
      <c r="C704" t="s">
        <v>278</v>
      </c>
      <c r="D704">
        <v>0</v>
      </c>
      <c r="E704">
        <v>1083.24</v>
      </c>
      <c r="G704">
        <v>1.5</v>
      </c>
      <c r="J704" t="s">
        <v>1001</v>
      </c>
      <c r="K704">
        <v>100</v>
      </c>
      <c r="L704">
        <v>16</v>
      </c>
      <c r="M704" t="s">
        <v>422</v>
      </c>
      <c r="N704">
        <f t="shared" si="112"/>
        <v>2.66</v>
      </c>
      <c r="O704">
        <f t="shared" si="113"/>
        <v>2</v>
      </c>
    </row>
    <row r="705" spans="1:15" x14ac:dyDescent="0.25">
      <c r="A705" t="s">
        <v>1054</v>
      </c>
      <c r="B705">
        <v>1</v>
      </c>
      <c r="C705" t="s">
        <v>370</v>
      </c>
      <c r="D705">
        <v>382.84999999999997</v>
      </c>
      <c r="E705">
        <v>2630.3871448118639</v>
      </c>
      <c r="F705">
        <v>0.95</v>
      </c>
      <c r="G705">
        <v>1.1000000000000001</v>
      </c>
      <c r="H705">
        <v>26</v>
      </c>
      <c r="I705">
        <v>7</v>
      </c>
      <c r="J705" t="s">
        <v>1001</v>
      </c>
      <c r="K705">
        <v>100</v>
      </c>
      <c r="L705">
        <v>16</v>
      </c>
      <c r="M705" t="s">
        <v>422</v>
      </c>
      <c r="N705">
        <f t="shared" si="112"/>
        <v>2.66</v>
      </c>
      <c r="O705">
        <f t="shared" si="113"/>
        <v>2</v>
      </c>
    </row>
    <row r="706" spans="1:15" x14ac:dyDescent="0.25">
      <c r="A706" t="s">
        <v>1055</v>
      </c>
      <c r="B706">
        <v>2</v>
      </c>
      <c r="C706" t="s">
        <v>372</v>
      </c>
      <c r="D706">
        <v>409.45</v>
      </c>
      <c r="E706">
        <v>2816.5633812075234</v>
      </c>
      <c r="F706">
        <v>0.95</v>
      </c>
      <c r="G706">
        <v>1.1000000000000001</v>
      </c>
      <c r="H706">
        <v>30</v>
      </c>
      <c r="I706">
        <v>7.7</v>
      </c>
      <c r="J706" t="s">
        <v>1001</v>
      </c>
      <c r="K706">
        <v>100</v>
      </c>
      <c r="L706">
        <v>16</v>
      </c>
      <c r="M706" t="s">
        <v>422</v>
      </c>
      <c r="N706">
        <f t="shared" si="112"/>
        <v>2.66</v>
      </c>
      <c r="O706">
        <f t="shared" si="113"/>
        <v>2</v>
      </c>
    </row>
    <row r="707" spans="1:15" x14ac:dyDescent="0.25">
      <c r="A707" t="s">
        <v>1056</v>
      </c>
      <c r="B707">
        <v>3</v>
      </c>
      <c r="C707" t="s">
        <v>281</v>
      </c>
      <c r="D707">
        <v>565.25</v>
      </c>
      <c r="E707">
        <v>3882.7</v>
      </c>
      <c r="F707">
        <v>0.95</v>
      </c>
      <c r="G707">
        <v>1.1000000000000001</v>
      </c>
      <c r="H707">
        <v>44.1</v>
      </c>
      <c r="I707">
        <v>10.7</v>
      </c>
      <c r="J707" t="s">
        <v>1001</v>
      </c>
      <c r="K707">
        <v>100</v>
      </c>
      <c r="L707">
        <v>16</v>
      </c>
      <c r="M707" t="s">
        <v>422</v>
      </c>
      <c r="N707">
        <f t="shared" si="112"/>
        <v>2.66</v>
      </c>
      <c r="O707">
        <f t="shared" si="113"/>
        <v>2</v>
      </c>
    </row>
    <row r="708" spans="1:15" x14ac:dyDescent="0.25">
      <c r="A708" t="s">
        <v>1057</v>
      </c>
      <c r="B708">
        <v>0</v>
      </c>
      <c r="C708" t="s">
        <v>278</v>
      </c>
      <c r="D708">
        <v>0</v>
      </c>
      <c r="E708">
        <v>1691.2</v>
      </c>
      <c r="G708">
        <v>1.5</v>
      </c>
      <c r="J708" t="s">
        <v>1001</v>
      </c>
      <c r="K708">
        <v>100</v>
      </c>
      <c r="L708">
        <v>21</v>
      </c>
      <c r="M708" t="s">
        <v>422</v>
      </c>
      <c r="N708">
        <f t="shared" si="112"/>
        <v>4.17</v>
      </c>
      <c r="O708">
        <f t="shared" si="113"/>
        <v>2.7</v>
      </c>
    </row>
    <row r="709" spans="1:15" x14ac:dyDescent="0.25">
      <c r="A709" t="s">
        <v>1058</v>
      </c>
      <c r="B709">
        <v>1</v>
      </c>
      <c r="C709" t="s">
        <v>370</v>
      </c>
      <c r="D709">
        <v>417.44549524157873</v>
      </c>
      <c r="E709">
        <v>3387.5608889256064</v>
      </c>
      <c r="F709">
        <v>0.85</v>
      </c>
      <c r="G709">
        <v>1.05</v>
      </c>
      <c r="H709">
        <v>26</v>
      </c>
      <c r="I709">
        <v>7</v>
      </c>
      <c r="J709" t="s">
        <v>1001</v>
      </c>
      <c r="K709">
        <v>100</v>
      </c>
      <c r="L709">
        <v>21</v>
      </c>
      <c r="M709" t="s">
        <v>422</v>
      </c>
      <c r="N709">
        <f t="shared" si="112"/>
        <v>4.17</v>
      </c>
      <c r="O709">
        <f t="shared" si="113"/>
        <v>2.7</v>
      </c>
    </row>
    <row r="710" spans="1:15" x14ac:dyDescent="0.25">
      <c r="A710" t="s">
        <v>1059</v>
      </c>
      <c r="B710">
        <v>2</v>
      </c>
      <c r="C710" t="s">
        <v>372</v>
      </c>
      <c r="D710">
        <v>446.99188021296584</v>
      </c>
      <c r="E710">
        <v>3627.3291443724347</v>
      </c>
      <c r="F710">
        <v>0.85</v>
      </c>
      <c r="G710">
        <v>1.05</v>
      </c>
      <c r="H710">
        <v>30</v>
      </c>
      <c r="I710">
        <v>7.7</v>
      </c>
      <c r="J710" t="s">
        <v>1001</v>
      </c>
      <c r="K710">
        <v>100</v>
      </c>
      <c r="L710">
        <v>21</v>
      </c>
      <c r="M710" t="s">
        <v>422</v>
      </c>
      <c r="N710">
        <f t="shared" si="112"/>
        <v>4.17</v>
      </c>
      <c r="O710">
        <f t="shared" si="113"/>
        <v>2.7</v>
      </c>
    </row>
    <row r="711" spans="1:15" x14ac:dyDescent="0.25">
      <c r="A711" t="s">
        <v>1060</v>
      </c>
      <c r="B711">
        <v>3</v>
      </c>
      <c r="C711" t="s">
        <v>281</v>
      </c>
      <c r="D711">
        <v>616.18899999999996</v>
      </c>
      <c r="E711">
        <v>5000.3599999999997</v>
      </c>
      <c r="F711">
        <v>0.85</v>
      </c>
      <c r="G711">
        <v>1.05</v>
      </c>
      <c r="H711">
        <v>44.1</v>
      </c>
      <c r="I711">
        <v>10.7</v>
      </c>
      <c r="J711" t="s">
        <v>1001</v>
      </c>
      <c r="K711">
        <v>100</v>
      </c>
      <c r="L711">
        <v>21</v>
      </c>
      <c r="M711" t="s">
        <v>422</v>
      </c>
      <c r="N711">
        <f t="shared" si="112"/>
        <v>4.17</v>
      </c>
      <c r="O711">
        <f t="shared" si="113"/>
        <v>2.7</v>
      </c>
    </row>
    <row r="712" spans="1:15" x14ac:dyDescent="0.25">
      <c r="A712" t="s">
        <v>1061</v>
      </c>
      <c r="B712">
        <v>0</v>
      </c>
      <c r="C712" t="s">
        <v>278</v>
      </c>
      <c r="D712">
        <v>0</v>
      </c>
      <c r="E712">
        <v>894.88000000000011</v>
      </c>
      <c r="G712">
        <v>1.5</v>
      </c>
      <c r="J712" t="s">
        <v>1001</v>
      </c>
      <c r="K712">
        <v>110</v>
      </c>
      <c r="L712">
        <v>11</v>
      </c>
      <c r="M712">
        <v>105</v>
      </c>
      <c r="N712">
        <f t="shared" si="112"/>
        <v>3.44</v>
      </c>
      <c r="O712">
        <f t="shared" si="113"/>
        <v>1.5</v>
      </c>
    </row>
    <row r="713" spans="1:15" x14ac:dyDescent="0.25">
      <c r="A713" t="s">
        <v>1062</v>
      </c>
      <c r="B713">
        <v>1</v>
      </c>
      <c r="C713" t="s">
        <v>370</v>
      </c>
      <c r="D713">
        <v>381.34948670781205</v>
      </c>
      <c r="E713">
        <v>2396.6961264405954</v>
      </c>
      <c r="F713">
        <v>0.95</v>
      </c>
      <c r="G713">
        <v>1.1000000000000001</v>
      </c>
      <c r="H713">
        <v>26</v>
      </c>
      <c r="I713">
        <v>8.4</v>
      </c>
      <c r="J713" t="s">
        <v>1001</v>
      </c>
      <c r="K713">
        <v>110</v>
      </c>
      <c r="L713">
        <v>11</v>
      </c>
      <c r="M713">
        <v>105</v>
      </c>
      <c r="N713">
        <f t="shared" si="112"/>
        <v>3.44</v>
      </c>
      <c r="O713">
        <f t="shared" si="113"/>
        <v>1.5</v>
      </c>
    </row>
    <row r="714" spans="1:15" x14ac:dyDescent="0.25">
      <c r="A714" t="s">
        <v>1063</v>
      </c>
      <c r="B714">
        <v>2</v>
      </c>
      <c r="C714" t="s">
        <v>372</v>
      </c>
      <c r="D714">
        <v>410.83643456246818</v>
      </c>
      <c r="E714">
        <v>2582.0149905458411</v>
      </c>
      <c r="F714">
        <v>0.95</v>
      </c>
      <c r="G714">
        <v>1.1000000000000001</v>
      </c>
      <c r="H714">
        <v>30</v>
      </c>
      <c r="I714">
        <v>9.3000000000000007</v>
      </c>
      <c r="J714" t="s">
        <v>1001</v>
      </c>
      <c r="K714">
        <v>110</v>
      </c>
      <c r="L714">
        <v>11</v>
      </c>
      <c r="M714">
        <v>105</v>
      </c>
      <c r="N714">
        <f t="shared" si="112"/>
        <v>3.44</v>
      </c>
      <c r="O714">
        <f t="shared" si="113"/>
        <v>1.5</v>
      </c>
    </row>
    <row r="715" spans="1:15" x14ac:dyDescent="0.25">
      <c r="A715" t="s">
        <v>1064</v>
      </c>
      <c r="B715">
        <v>3</v>
      </c>
      <c r="C715" t="s">
        <v>281</v>
      </c>
      <c r="D715">
        <v>504.298</v>
      </c>
      <c r="E715">
        <v>3169.4</v>
      </c>
      <c r="F715">
        <v>0.95</v>
      </c>
      <c r="G715">
        <v>1.1000000000000001</v>
      </c>
      <c r="H715">
        <v>43.5</v>
      </c>
      <c r="I715">
        <v>14</v>
      </c>
      <c r="J715" t="s">
        <v>1001</v>
      </c>
      <c r="K715">
        <v>110</v>
      </c>
      <c r="L715">
        <v>11</v>
      </c>
      <c r="M715">
        <v>105</v>
      </c>
      <c r="N715">
        <f t="shared" si="112"/>
        <v>3.44</v>
      </c>
      <c r="O715">
        <f t="shared" si="113"/>
        <v>1.5</v>
      </c>
    </row>
    <row r="716" spans="1:15" x14ac:dyDescent="0.25">
      <c r="A716" t="s">
        <v>1065</v>
      </c>
      <c r="B716">
        <v>0</v>
      </c>
      <c r="C716" t="s">
        <v>278</v>
      </c>
      <c r="D716">
        <v>0</v>
      </c>
      <c r="E716">
        <v>1191.3600000000001</v>
      </c>
      <c r="G716">
        <v>1.5</v>
      </c>
      <c r="J716" t="s">
        <v>1001</v>
      </c>
      <c r="K716">
        <v>110</v>
      </c>
      <c r="L716">
        <v>16</v>
      </c>
      <c r="M716">
        <v>105</v>
      </c>
      <c r="N716">
        <f t="shared" si="112"/>
        <v>2.64</v>
      </c>
      <c r="O716">
        <f t="shared" si="113"/>
        <v>2.2000000000000002</v>
      </c>
    </row>
    <row r="717" spans="1:15" x14ac:dyDescent="0.25">
      <c r="A717" t="s">
        <v>1066</v>
      </c>
      <c r="B717">
        <v>1</v>
      </c>
      <c r="C717" t="s">
        <v>370</v>
      </c>
      <c r="D717">
        <v>387.44131870036443</v>
      </c>
      <c r="E717">
        <v>2849.7497938679544</v>
      </c>
      <c r="F717">
        <v>0.95</v>
      </c>
      <c r="G717">
        <v>1.1000000000000001</v>
      </c>
      <c r="H717">
        <v>26</v>
      </c>
      <c r="I717">
        <v>7.9</v>
      </c>
      <c r="J717" t="s">
        <v>1001</v>
      </c>
      <c r="K717">
        <v>110</v>
      </c>
      <c r="L717">
        <v>16</v>
      </c>
      <c r="M717">
        <v>105</v>
      </c>
      <c r="N717">
        <f t="shared" si="112"/>
        <v>2.64</v>
      </c>
      <c r="O717">
        <f t="shared" si="113"/>
        <v>2.2000000000000002</v>
      </c>
    </row>
    <row r="718" spans="1:15" x14ac:dyDescent="0.25">
      <c r="A718" t="s">
        <v>1067</v>
      </c>
      <c r="B718">
        <v>2</v>
      </c>
      <c r="C718" t="s">
        <v>372</v>
      </c>
      <c r="D718">
        <v>414.86403732263182</v>
      </c>
      <c r="E718">
        <v>3051.4523045945984</v>
      </c>
      <c r="F718">
        <v>0.95</v>
      </c>
      <c r="G718">
        <v>1.1000000000000001</v>
      </c>
      <c r="H718">
        <v>30</v>
      </c>
      <c r="I718">
        <v>8.8000000000000007</v>
      </c>
      <c r="J718" t="s">
        <v>1001</v>
      </c>
      <c r="K718">
        <v>110</v>
      </c>
      <c r="L718">
        <v>16</v>
      </c>
      <c r="M718">
        <v>105</v>
      </c>
      <c r="N718">
        <f t="shared" si="112"/>
        <v>2.64</v>
      </c>
      <c r="O718">
        <f t="shared" si="113"/>
        <v>2.2000000000000002</v>
      </c>
    </row>
    <row r="719" spans="1:15" x14ac:dyDescent="0.25">
      <c r="A719" t="s">
        <v>1068</v>
      </c>
      <c r="B719">
        <v>3</v>
      </c>
      <c r="C719" t="s">
        <v>281</v>
      </c>
      <c r="D719">
        <v>571.9</v>
      </c>
      <c r="E719">
        <v>4206.5</v>
      </c>
      <c r="F719">
        <v>0.95</v>
      </c>
      <c r="G719">
        <v>1.1000000000000001</v>
      </c>
      <c r="H719">
        <v>44.1</v>
      </c>
      <c r="I719">
        <v>12.5</v>
      </c>
      <c r="J719" t="s">
        <v>1001</v>
      </c>
      <c r="K719">
        <v>110</v>
      </c>
      <c r="L719">
        <v>16</v>
      </c>
      <c r="M719">
        <v>105</v>
      </c>
      <c r="N719">
        <f t="shared" si="112"/>
        <v>2.64</v>
      </c>
      <c r="O719">
        <f t="shared" si="113"/>
        <v>2.2000000000000002</v>
      </c>
    </row>
    <row r="720" spans="1:15" x14ac:dyDescent="0.25">
      <c r="A720" t="s">
        <v>1069</v>
      </c>
      <c r="B720">
        <v>0</v>
      </c>
      <c r="C720" t="s">
        <v>278</v>
      </c>
      <c r="D720">
        <v>0</v>
      </c>
      <c r="E720">
        <v>1860</v>
      </c>
      <c r="G720">
        <v>1.5</v>
      </c>
      <c r="J720" t="s">
        <v>1001</v>
      </c>
      <c r="K720">
        <v>110</v>
      </c>
      <c r="L720">
        <v>21</v>
      </c>
      <c r="M720">
        <v>105</v>
      </c>
      <c r="N720">
        <f t="shared" si="112"/>
        <v>4.1500000000000004</v>
      </c>
      <c r="O720">
        <f t="shared" si="113"/>
        <v>2.9</v>
      </c>
    </row>
    <row r="721" spans="1:15" x14ac:dyDescent="0.25">
      <c r="A721" t="s">
        <v>1070</v>
      </c>
      <c r="B721">
        <v>1</v>
      </c>
      <c r="C721" t="s">
        <v>370</v>
      </c>
      <c r="D721">
        <v>423.36652536125212</v>
      </c>
      <c r="E721">
        <v>3556.1815292902165</v>
      </c>
      <c r="F721">
        <v>0.85</v>
      </c>
      <c r="G721">
        <v>1.05</v>
      </c>
      <c r="H721">
        <v>26</v>
      </c>
      <c r="I721">
        <v>7.9</v>
      </c>
      <c r="J721" t="s">
        <v>1001</v>
      </c>
      <c r="K721">
        <v>110</v>
      </c>
      <c r="L721">
        <v>21</v>
      </c>
      <c r="M721">
        <v>105</v>
      </c>
      <c r="N721">
        <f t="shared" si="112"/>
        <v>4.1500000000000004</v>
      </c>
      <c r="O721">
        <f t="shared" si="113"/>
        <v>2.9</v>
      </c>
    </row>
    <row r="722" spans="1:15" x14ac:dyDescent="0.25">
      <c r="A722" t="s">
        <v>1071</v>
      </c>
      <c r="B722">
        <v>2</v>
      </c>
      <c r="C722" t="s">
        <v>372</v>
      </c>
      <c r="D722">
        <v>453.33199506905925</v>
      </c>
      <c r="E722">
        <v>3807.8845891872675</v>
      </c>
      <c r="F722">
        <v>0.85</v>
      </c>
      <c r="G722">
        <v>1.05</v>
      </c>
      <c r="H722">
        <v>30</v>
      </c>
      <c r="I722">
        <v>8.8000000000000007</v>
      </c>
      <c r="J722" t="s">
        <v>1001</v>
      </c>
      <c r="K722">
        <v>110</v>
      </c>
      <c r="L722">
        <v>21</v>
      </c>
      <c r="M722">
        <v>105</v>
      </c>
      <c r="N722">
        <f t="shared" si="112"/>
        <v>4.1500000000000004</v>
      </c>
      <c r="O722">
        <f t="shared" si="113"/>
        <v>2.9</v>
      </c>
    </row>
    <row r="723" spans="1:15" x14ac:dyDescent="0.25">
      <c r="A723" t="s">
        <v>1072</v>
      </c>
      <c r="B723">
        <v>3</v>
      </c>
      <c r="C723" t="s">
        <v>281</v>
      </c>
      <c r="D723">
        <v>624.92899999999997</v>
      </c>
      <c r="E723">
        <v>5249.2599999999993</v>
      </c>
      <c r="F723">
        <v>0.85</v>
      </c>
      <c r="G723">
        <v>1.05</v>
      </c>
      <c r="H723">
        <v>44.1</v>
      </c>
      <c r="I723">
        <v>12.5</v>
      </c>
      <c r="J723" t="s">
        <v>1001</v>
      </c>
      <c r="K723">
        <v>110</v>
      </c>
      <c r="L723">
        <v>21</v>
      </c>
      <c r="M723">
        <v>105</v>
      </c>
      <c r="N723">
        <f t="shared" si="112"/>
        <v>4.1500000000000004</v>
      </c>
      <c r="O723">
        <f t="shared" si="113"/>
        <v>2.9</v>
      </c>
    </row>
    <row r="724" spans="1:15" x14ac:dyDescent="0.25">
      <c r="A724" t="s">
        <v>1073</v>
      </c>
      <c r="B724">
        <v>0</v>
      </c>
      <c r="C724" t="s">
        <v>278</v>
      </c>
      <c r="D724">
        <v>0</v>
      </c>
      <c r="E724">
        <v>975.80000000000007</v>
      </c>
      <c r="G724">
        <v>1.5</v>
      </c>
      <c r="J724" t="s">
        <v>1001</v>
      </c>
      <c r="K724">
        <v>120</v>
      </c>
      <c r="L724">
        <v>11</v>
      </c>
      <c r="M724">
        <v>115</v>
      </c>
      <c r="N724">
        <f t="shared" si="112"/>
        <v>3.39</v>
      </c>
      <c r="O724">
        <f t="shared" si="113"/>
        <v>1.6</v>
      </c>
    </row>
    <row r="725" spans="1:15" x14ac:dyDescent="0.25">
      <c r="A725" t="s">
        <v>1074</v>
      </c>
      <c r="B725">
        <v>1</v>
      </c>
      <c r="C725" t="s">
        <v>370</v>
      </c>
      <c r="D725">
        <v>415.15</v>
      </c>
      <c r="E725">
        <v>2611.8926414972211</v>
      </c>
      <c r="F725">
        <v>0.95</v>
      </c>
      <c r="G725">
        <v>1.1000000000000001</v>
      </c>
      <c r="H725">
        <v>26</v>
      </c>
      <c r="I725">
        <v>8.9</v>
      </c>
      <c r="J725" t="s">
        <v>1001</v>
      </c>
      <c r="K725">
        <v>120</v>
      </c>
      <c r="L725">
        <v>11</v>
      </c>
      <c r="M725">
        <v>115</v>
      </c>
      <c r="N725">
        <f t="shared" si="112"/>
        <v>3.39</v>
      </c>
      <c r="O725">
        <f t="shared" si="113"/>
        <v>1.6</v>
      </c>
    </row>
    <row r="726" spans="1:15" x14ac:dyDescent="0.25">
      <c r="A726" t="s">
        <v>1075</v>
      </c>
      <c r="B726">
        <v>2</v>
      </c>
      <c r="C726" t="s">
        <v>372</v>
      </c>
      <c r="D726">
        <v>449.34999999999997</v>
      </c>
      <c r="E726">
        <v>2821.6982019103875</v>
      </c>
      <c r="F726">
        <v>0.95</v>
      </c>
      <c r="G726">
        <v>1.1000000000000001</v>
      </c>
      <c r="H726">
        <v>30</v>
      </c>
      <c r="I726">
        <v>9.9</v>
      </c>
      <c r="J726" t="s">
        <v>1001</v>
      </c>
      <c r="K726">
        <v>120</v>
      </c>
      <c r="L726">
        <v>11</v>
      </c>
      <c r="M726">
        <v>115</v>
      </c>
      <c r="N726">
        <f t="shared" si="112"/>
        <v>3.39</v>
      </c>
      <c r="O726">
        <f t="shared" si="113"/>
        <v>1.6</v>
      </c>
    </row>
    <row r="727" spans="1:15" x14ac:dyDescent="0.25">
      <c r="A727" t="s">
        <v>1076</v>
      </c>
      <c r="B727">
        <v>3</v>
      </c>
      <c r="C727" t="s">
        <v>281</v>
      </c>
      <c r="D727">
        <v>559.54999999999995</v>
      </c>
      <c r="E727">
        <v>3513.9</v>
      </c>
      <c r="F727">
        <v>0.95</v>
      </c>
      <c r="G727">
        <v>1.1000000000000001</v>
      </c>
      <c r="H727">
        <v>44</v>
      </c>
      <c r="I727">
        <v>14.8</v>
      </c>
      <c r="J727" t="s">
        <v>1001</v>
      </c>
      <c r="K727">
        <v>120</v>
      </c>
      <c r="L727">
        <v>11</v>
      </c>
      <c r="M727">
        <v>115</v>
      </c>
      <c r="N727">
        <f t="shared" si="112"/>
        <v>3.39</v>
      </c>
      <c r="O727">
        <f t="shared" si="113"/>
        <v>1.6</v>
      </c>
    </row>
    <row r="728" spans="1:15" x14ac:dyDescent="0.25">
      <c r="A728" t="s">
        <v>1077</v>
      </c>
      <c r="B728">
        <v>0</v>
      </c>
      <c r="C728" t="s">
        <v>278</v>
      </c>
      <c r="D728">
        <v>0</v>
      </c>
      <c r="E728">
        <v>1300.1600000000001</v>
      </c>
      <c r="G728">
        <v>1.5</v>
      </c>
      <c r="J728" t="s">
        <v>1001</v>
      </c>
      <c r="K728">
        <v>120</v>
      </c>
      <c r="L728">
        <v>16</v>
      </c>
      <c r="M728">
        <v>115</v>
      </c>
      <c r="N728">
        <f t="shared" si="112"/>
        <v>2.62</v>
      </c>
      <c r="O728">
        <f t="shared" si="113"/>
        <v>2.4</v>
      </c>
    </row>
    <row r="729" spans="1:15" x14ac:dyDescent="0.25">
      <c r="A729" t="s">
        <v>1078</v>
      </c>
      <c r="B729">
        <v>1</v>
      </c>
      <c r="C729" t="s">
        <v>370</v>
      </c>
      <c r="D729">
        <v>471.2</v>
      </c>
      <c r="E729">
        <v>3241.8333772189817</v>
      </c>
      <c r="F729">
        <v>0.95</v>
      </c>
      <c r="G729">
        <v>1.1000000000000001</v>
      </c>
      <c r="H729">
        <v>26</v>
      </c>
      <c r="I729">
        <v>8.6999999999999993</v>
      </c>
      <c r="J729" t="s">
        <v>1001</v>
      </c>
      <c r="K729">
        <v>120</v>
      </c>
      <c r="L729">
        <v>16</v>
      </c>
      <c r="M729">
        <v>115</v>
      </c>
      <c r="N729">
        <f t="shared" si="112"/>
        <v>2.62</v>
      </c>
      <c r="O729">
        <f t="shared" si="113"/>
        <v>2.4</v>
      </c>
    </row>
    <row r="730" spans="1:15" x14ac:dyDescent="0.25">
      <c r="A730" t="s">
        <v>1079</v>
      </c>
      <c r="B730">
        <v>2</v>
      </c>
      <c r="C730" t="s">
        <v>372</v>
      </c>
      <c r="D730">
        <v>505.4</v>
      </c>
      <c r="E730">
        <v>3471.5459677567114</v>
      </c>
      <c r="F730">
        <v>0.95</v>
      </c>
      <c r="G730">
        <v>1.1000000000000001</v>
      </c>
      <c r="H730">
        <v>30</v>
      </c>
      <c r="I730">
        <v>9.8000000000000007</v>
      </c>
      <c r="J730" t="s">
        <v>1001</v>
      </c>
      <c r="K730">
        <v>120</v>
      </c>
      <c r="L730">
        <v>16</v>
      </c>
      <c r="M730">
        <v>115</v>
      </c>
      <c r="N730">
        <f t="shared" si="112"/>
        <v>2.62</v>
      </c>
      <c r="O730">
        <f t="shared" si="113"/>
        <v>2.4</v>
      </c>
    </row>
    <row r="731" spans="1:15" x14ac:dyDescent="0.25">
      <c r="A731" t="s">
        <v>1080</v>
      </c>
      <c r="B731">
        <v>3</v>
      </c>
      <c r="C731" t="s">
        <v>281</v>
      </c>
      <c r="D731">
        <v>703</v>
      </c>
      <c r="E731">
        <v>4829.7</v>
      </c>
      <c r="F731">
        <v>0.95</v>
      </c>
      <c r="G731">
        <v>1.1000000000000001</v>
      </c>
      <c r="H731">
        <v>44.8</v>
      </c>
      <c r="I731">
        <v>14.3</v>
      </c>
      <c r="J731" t="s">
        <v>1001</v>
      </c>
      <c r="K731">
        <v>120</v>
      </c>
      <c r="L731">
        <v>16</v>
      </c>
      <c r="M731">
        <v>115</v>
      </c>
      <c r="N731">
        <f t="shared" si="112"/>
        <v>2.62</v>
      </c>
      <c r="O731">
        <f t="shared" si="113"/>
        <v>2.4</v>
      </c>
    </row>
    <row r="732" spans="1:15" x14ac:dyDescent="0.25">
      <c r="A732" t="s">
        <v>1081</v>
      </c>
      <c r="B732">
        <v>0</v>
      </c>
      <c r="C732" t="s">
        <v>278</v>
      </c>
      <c r="D732">
        <v>0</v>
      </c>
      <c r="E732">
        <v>2029.6000000000001</v>
      </c>
      <c r="G732">
        <v>1.5</v>
      </c>
      <c r="J732" t="s">
        <v>1001</v>
      </c>
      <c r="K732">
        <v>120</v>
      </c>
      <c r="L732">
        <v>21</v>
      </c>
      <c r="M732">
        <v>115</v>
      </c>
      <c r="N732">
        <f t="shared" si="112"/>
        <v>4.12</v>
      </c>
      <c r="O732">
        <f t="shared" si="113"/>
        <v>3.2</v>
      </c>
    </row>
    <row r="733" spans="1:15" x14ac:dyDescent="0.25">
      <c r="A733" t="s">
        <v>1082</v>
      </c>
      <c r="B733">
        <v>1</v>
      </c>
      <c r="C733" t="s">
        <v>370</v>
      </c>
      <c r="D733">
        <v>514.48272255780444</v>
      </c>
      <c r="E733">
        <v>4175.015825613802</v>
      </c>
      <c r="F733">
        <v>0.85</v>
      </c>
      <c r="G733">
        <v>1.05</v>
      </c>
      <c r="H733">
        <v>26</v>
      </c>
      <c r="I733">
        <v>8.6999999999999993</v>
      </c>
      <c r="J733" t="s">
        <v>1001</v>
      </c>
      <c r="K733">
        <v>120</v>
      </c>
      <c r="L733">
        <v>21</v>
      </c>
      <c r="M733">
        <v>115</v>
      </c>
      <c r="N733">
        <f t="shared" ref="N733:N796" si="114">ROUND(IF($L733=11,$R$30*$K733+$S$30,IF($L733=16,$R$31*$K733+$S$31,IF($L733=21,$R$32*$K733+$S$32,""))),2)</f>
        <v>4.12</v>
      </c>
      <c r="O733">
        <f t="shared" ref="O733:O796" si="115">ROUND(IF($L733=11,$K733*$X$30,IF($L733=16,$K733*$X$32,IF($L733=21,$K733*$X$34,""))),1)</f>
        <v>3.2</v>
      </c>
    </row>
    <row r="734" spans="1:15" x14ac:dyDescent="0.25">
      <c r="A734" t="s">
        <v>1083</v>
      </c>
      <c r="B734">
        <v>2</v>
      </c>
      <c r="C734" t="s">
        <v>372</v>
      </c>
      <c r="D734">
        <v>550.93837750174896</v>
      </c>
      <c r="E734">
        <v>4470.8526528786542</v>
      </c>
      <c r="F734">
        <v>0.85</v>
      </c>
      <c r="G734">
        <v>1.05</v>
      </c>
      <c r="H734">
        <v>30</v>
      </c>
      <c r="I734">
        <v>9.8000000000000007</v>
      </c>
      <c r="J734" t="s">
        <v>1001</v>
      </c>
      <c r="K734">
        <v>120</v>
      </c>
      <c r="L734">
        <v>21</v>
      </c>
      <c r="M734">
        <v>115</v>
      </c>
      <c r="N734">
        <f t="shared" si="114"/>
        <v>4.12</v>
      </c>
      <c r="O734">
        <f t="shared" si="115"/>
        <v>3.2</v>
      </c>
    </row>
    <row r="735" spans="1:15" x14ac:dyDescent="0.25">
      <c r="A735" t="s">
        <v>1084</v>
      </c>
      <c r="B735">
        <v>3</v>
      </c>
      <c r="C735" t="s">
        <v>281</v>
      </c>
      <c r="D735">
        <v>766.47900000000004</v>
      </c>
      <c r="E735">
        <v>6219.96</v>
      </c>
      <c r="F735">
        <v>0.85</v>
      </c>
      <c r="G735">
        <v>1.05</v>
      </c>
      <c r="H735">
        <v>44.8</v>
      </c>
      <c r="I735">
        <v>14.3</v>
      </c>
      <c r="J735" t="s">
        <v>1001</v>
      </c>
      <c r="K735">
        <v>120</v>
      </c>
      <c r="L735">
        <v>21</v>
      </c>
      <c r="M735">
        <v>115</v>
      </c>
      <c r="N735">
        <f t="shared" si="114"/>
        <v>4.12</v>
      </c>
      <c r="O735">
        <f t="shared" si="115"/>
        <v>3.2</v>
      </c>
    </row>
    <row r="736" spans="1:15" x14ac:dyDescent="0.25">
      <c r="A736" t="s">
        <v>1085</v>
      </c>
      <c r="B736">
        <v>0</v>
      </c>
      <c r="C736" t="s">
        <v>278</v>
      </c>
      <c r="D736">
        <v>0</v>
      </c>
      <c r="E736">
        <v>1138.3200000000002</v>
      </c>
      <c r="G736">
        <v>1.5</v>
      </c>
      <c r="J736" t="s">
        <v>1001</v>
      </c>
      <c r="K736">
        <v>140</v>
      </c>
      <c r="L736">
        <v>11</v>
      </c>
      <c r="M736">
        <v>135</v>
      </c>
      <c r="N736">
        <f t="shared" si="114"/>
        <v>3.29</v>
      </c>
      <c r="O736">
        <f t="shared" si="115"/>
        <v>1.9</v>
      </c>
    </row>
    <row r="737" spans="1:15" x14ac:dyDescent="0.25">
      <c r="A737" t="s">
        <v>1086</v>
      </c>
      <c r="B737">
        <v>1</v>
      </c>
      <c r="C737" t="s">
        <v>370</v>
      </c>
      <c r="D737">
        <v>489.25</v>
      </c>
      <c r="E737">
        <v>3077.015307780141</v>
      </c>
      <c r="F737">
        <v>0.95</v>
      </c>
      <c r="G737">
        <v>1.1000000000000001</v>
      </c>
      <c r="H737">
        <v>26</v>
      </c>
      <c r="I737">
        <v>10.1</v>
      </c>
      <c r="J737" t="s">
        <v>1001</v>
      </c>
      <c r="K737">
        <v>140</v>
      </c>
      <c r="L737">
        <v>11</v>
      </c>
      <c r="M737">
        <v>135</v>
      </c>
      <c r="N737">
        <f t="shared" si="114"/>
        <v>3.29</v>
      </c>
      <c r="O737">
        <f t="shared" si="115"/>
        <v>1.9</v>
      </c>
    </row>
    <row r="738" spans="1:15" x14ac:dyDescent="0.25">
      <c r="A738" t="s">
        <v>1087</v>
      </c>
      <c r="B738">
        <v>2</v>
      </c>
      <c r="C738" t="s">
        <v>372</v>
      </c>
      <c r="D738">
        <v>530.1</v>
      </c>
      <c r="E738">
        <v>3332.5766142436496</v>
      </c>
      <c r="F738">
        <v>0.95</v>
      </c>
      <c r="G738">
        <v>1.1000000000000001</v>
      </c>
      <c r="H738">
        <v>30</v>
      </c>
      <c r="I738">
        <v>11.2</v>
      </c>
      <c r="J738" t="s">
        <v>1001</v>
      </c>
      <c r="K738">
        <v>140</v>
      </c>
      <c r="L738">
        <v>11</v>
      </c>
      <c r="M738">
        <v>135</v>
      </c>
      <c r="N738">
        <f t="shared" si="114"/>
        <v>3.29</v>
      </c>
      <c r="O738">
        <f t="shared" si="115"/>
        <v>1.9</v>
      </c>
    </row>
    <row r="739" spans="1:15" x14ac:dyDescent="0.25">
      <c r="A739" t="s">
        <v>1088</v>
      </c>
      <c r="B739">
        <v>3</v>
      </c>
      <c r="C739" t="s">
        <v>281</v>
      </c>
      <c r="D739">
        <v>668.8</v>
      </c>
      <c r="E739">
        <v>4202.8999999999996</v>
      </c>
      <c r="F739">
        <v>0.95</v>
      </c>
      <c r="G739">
        <v>1.1000000000000001</v>
      </c>
      <c r="H739">
        <v>44.8</v>
      </c>
      <c r="I739">
        <v>17.5</v>
      </c>
      <c r="J739" t="s">
        <v>1001</v>
      </c>
      <c r="K739">
        <v>140</v>
      </c>
      <c r="L739">
        <v>11</v>
      </c>
      <c r="M739">
        <v>135</v>
      </c>
      <c r="N739">
        <f t="shared" si="114"/>
        <v>3.29</v>
      </c>
      <c r="O739">
        <f t="shared" si="115"/>
        <v>1.9</v>
      </c>
    </row>
    <row r="740" spans="1:15" x14ac:dyDescent="0.25">
      <c r="A740" t="s">
        <v>1089</v>
      </c>
      <c r="B740">
        <v>0</v>
      </c>
      <c r="C740" t="s">
        <v>278</v>
      </c>
      <c r="D740">
        <v>0</v>
      </c>
      <c r="E740">
        <v>1516.4</v>
      </c>
      <c r="G740">
        <v>1.5</v>
      </c>
      <c r="J740" t="s">
        <v>1001</v>
      </c>
      <c r="K740">
        <v>140</v>
      </c>
      <c r="L740">
        <v>16</v>
      </c>
      <c r="M740">
        <v>135</v>
      </c>
      <c r="N740">
        <f t="shared" si="114"/>
        <v>2.59</v>
      </c>
      <c r="O740">
        <f t="shared" si="115"/>
        <v>2.8</v>
      </c>
    </row>
    <row r="741" spans="1:15" x14ac:dyDescent="0.25">
      <c r="A741" t="s">
        <v>1090</v>
      </c>
      <c r="B741">
        <v>1</v>
      </c>
      <c r="C741" t="s">
        <v>370</v>
      </c>
      <c r="D741">
        <v>559.54999999999995</v>
      </c>
      <c r="E741">
        <v>3844.4231409656436</v>
      </c>
      <c r="F741">
        <v>0.95</v>
      </c>
      <c r="G741">
        <v>1.1000000000000001</v>
      </c>
      <c r="H741">
        <v>26</v>
      </c>
      <c r="I741">
        <v>9.6</v>
      </c>
      <c r="J741" t="s">
        <v>1001</v>
      </c>
      <c r="K741">
        <v>140</v>
      </c>
      <c r="L741">
        <v>16</v>
      </c>
      <c r="M741">
        <v>135</v>
      </c>
      <c r="N741">
        <f t="shared" si="114"/>
        <v>2.59</v>
      </c>
      <c r="O741">
        <f t="shared" si="115"/>
        <v>2.8</v>
      </c>
    </row>
    <row r="742" spans="1:15" x14ac:dyDescent="0.25">
      <c r="A742" t="s">
        <v>1091</v>
      </c>
      <c r="B742">
        <v>2</v>
      </c>
      <c r="C742" t="s">
        <v>372</v>
      </c>
      <c r="D742">
        <v>598.5</v>
      </c>
      <c r="E742">
        <v>4117.1080284867467</v>
      </c>
      <c r="F742">
        <v>0.95</v>
      </c>
      <c r="G742">
        <v>1.1000000000000001</v>
      </c>
      <c r="H742">
        <v>30</v>
      </c>
      <c r="I742">
        <v>10.5</v>
      </c>
      <c r="J742" t="s">
        <v>1001</v>
      </c>
      <c r="K742">
        <v>140</v>
      </c>
      <c r="L742">
        <v>16</v>
      </c>
      <c r="M742">
        <v>135</v>
      </c>
      <c r="N742">
        <f t="shared" si="114"/>
        <v>2.59</v>
      </c>
      <c r="O742">
        <f t="shared" si="115"/>
        <v>2.8</v>
      </c>
    </row>
    <row r="743" spans="1:15" x14ac:dyDescent="0.25">
      <c r="A743" t="s">
        <v>1092</v>
      </c>
      <c r="B743">
        <v>3</v>
      </c>
      <c r="C743" t="s">
        <v>281</v>
      </c>
      <c r="D743">
        <v>840.75</v>
      </c>
      <c r="E743">
        <v>5776.7</v>
      </c>
      <c r="F743">
        <v>0.95</v>
      </c>
      <c r="G743">
        <v>1.1000000000000001</v>
      </c>
      <c r="H743">
        <v>45.4</v>
      </c>
      <c r="I743">
        <v>16.100000000000001</v>
      </c>
      <c r="J743" t="s">
        <v>1001</v>
      </c>
      <c r="K743">
        <v>140</v>
      </c>
      <c r="L743">
        <v>16</v>
      </c>
      <c r="M743">
        <v>135</v>
      </c>
      <c r="N743">
        <f t="shared" si="114"/>
        <v>2.59</v>
      </c>
      <c r="O743">
        <f t="shared" si="115"/>
        <v>2.8</v>
      </c>
    </row>
    <row r="744" spans="1:15" x14ac:dyDescent="0.25">
      <c r="A744" t="s">
        <v>1093</v>
      </c>
      <c r="B744">
        <v>0</v>
      </c>
      <c r="C744" t="s">
        <v>278</v>
      </c>
      <c r="D744">
        <v>0</v>
      </c>
      <c r="E744">
        <v>2368</v>
      </c>
      <c r="G744">
        <v>1.5</v>
      </c>
      <c r="J744" t="s">
        <v>1001</v>
      </c>
      <c r="K744">
        <v>140</v>
      </c>
      <c r="L744">
        <v>21</v>
      </c>
      <c r="M744">
        <v>135</v>
      </c>
      <c r="N744">
        <f t="shared" si="114"/>
        <v>4.0599999999999996</v>
      </c>
      <c r="O744">
        <f t="shared" si="115"/>
        <v>3.7</v>
      </c>
    </row>
    <row r="745" spans="1:15" x14ac:dyDescent="0.25">
      <c r="A745" t="s">
        <v>1094</v>
      </c>
      <c r="B745">
        <v>1</v>
      </c>
      <c r="C745" t="s">
        <v>370</v>
      </c>
      <c r="D745">
        <v>610.11441801027092</v>
      </c>
      <c r="E745">
        <v>4951.0649025572329</v>
      </c>
      <c r="F745">
        <v>0.85</v>
      </c>
      <c r="G745">
        <v>1.05</v>
      </c>
      <c r="H745">
        <v>26</v>
      </c>
      <c r="I745">
        <v>9.6</v>
      </c>
      <c r="J745" t="s">
        <v>1001</v>
      </c>
      <c r="K745">
        <v>140</v>
      </c>
      <c r="L745">
        <v>21</v>
      </c>
      <c r="M745">
        <v>135</v>
      </c>
      <c r="N745">
        <f t="shared" si="114"/>
        <v>4.0599999999999996</v>
      </c>
      <c r="O745">
        <f t="shared" si="115"/>
        <v>3.7</v>
      </c>
    </row>
    <row r="746" spans="1:15" x14ac:dyDescent="0.25">
      <c r="A746" t="s">
        <v>1095</v>
      </c>
      <c r="B746">
        <v>2</v>
      </c>
      <c r="C746" t="s">
        <v>372</v>
      </c>
      <c r="D746">
        <v>653.38982640049971</v>
      </c>
      <c r="E746">
        <v>5302.2438770247491</v>
      </c>
      <c r="F746">
        <v>0.85</v>
      </c>
      <c r="G746">
        <v>1.05</v>
      </c>
      <c r="H746">
        <v>30</v>
      </c>
      <c r="I746">
        <v>10.5</v>
      </c>
      <c r="J746" t="s">
        <v>1001</v>
      </c>
      <c r="K746">
        <v>140</v>
      </c>
      <c r="L746">
        <v>21</v>
      </c>
      <c r="M746">
        <v>135</v>
      </c>
      <c r="N746">
        <f t="shared" si="114"/>
        <v>4.0599999999999996</v>
      </c>
      <c r="O746">
        <f t="shared" si="115"/>
        <v>3.7</v>
      </c>
    </row>
    <row r="747" spans="1:15" x14ac:dyDescent="0.25">
      <c r="A747" t="s">
        <v>1096</v>
      </c>
      <c r="B747">
        <v>3</v>
      </c>
      <c r="C747" t="s">
        <v>281</v>
      </c>
      <c r="D747">
        <v>916.76899999999989</v>
      </c>
      <c r="E747">
        <v>7439.56</v>
      </c>
      <c r="F747">
        <v>0.85</v>
      </c>
      <c r="G747">
        <v>1.05</v>
      </c>
      <c r="H747">
        <v>45.4</v>
      </c>
      <c r="I747">
        <v>16.100000000000001</v>
      </c>
      <c r="J747" t="s">
        <v>1001</v>
      </c>
      <c r="K747">
        <v>140</v>
      </c>
      <c r="L747">
        <v>21</v>
      </c>
      <c r="M747">
        <v>135</v>
      </c>
      <c r="N747">
        <f t="shared" si="114"/>
        <v>4.0599999999999996</v>
      </c>
      <c r="O747">
        <f t="shared" si="115"/>
        <v>3.7</v>
      </c>
    </row>
    <row r="748" spans="1:15" x14ac:dyDescent="0.25">
      <c r="A748" t="s">
        <v>1097</v>
      </c>
      <c r="B748">
        <v>0</v>
      </c>
      <c r="C748" t="s">
        <v>278</v>
      </c>
      <c r="D748">
        <v>0</v>
      </c>
      <c r="E748">
        <v>1301.52</v>
      </c>
      <c r="G748">
        <v>1.5</v>
      </c>
      <c r="J748" t="s">
        <v>1001</v>
      </c>
      <c r="K748">
        <v>160</v>
      </c>
      <c r="L748">
        <v>11</v>
      </c>
      <c r="M748">
        <v>155</v>
      </c>
      <c r="N748">
        <f t="shared" si="114"/>
        <v>3.19</v>
      </c>
      <c r="O748">
        <f t="shared" si="115"/>
        <v>2.1</v>
      </c>
    </row>
    <row r="749" spans="1:15" x14ac:dyDescent="0.25">
      <c r="A749" t="s">
        <v>1098</v>
      </c>
      <c r="B749">
        <v>1</v>
      </c>
      <c r="C749" t="s">
        <v>370</v>
      </c>
      <c r="D749">
        <v>562.4</v>
      </c>
      <c r="E749">
        <v>3533.107636511756</v>
      </c>
      <c r="F749">
        <v>0.95</v>
      </c>
      <c r="G749">
        <v>1.1000000000000001</v>
      </c>
      <c r="H749">
        <v>26</v>
      </c>
      <c r="I749">
        <v>11</v>
      </c>
      <c r="J749" t="s">
        <v>1001</v>
      </c>
      <c r="K749">
        <v>160</v>
      </c>
      <c r="L749">
        <v>11</v>
      </c>
      <c r="M749">
        <v>155</v>
      </c>
      <c r="N749">
        <f t="shared" si="114"/>
        <v>3.19</v>
      </c>
      <c r="O749">
        <f t="shared" si="115"/>
        <v>2.1</v>
      </c>
    </row>
    <row r="750" spans="1:15" x14ac:dyDescent="0.25">
      <c r="A750" t="s">
        <v>1099</v>
      </c>
      <c r="B750">
        <v>2</v>
      </c>
      <c r="C750" t="s">
        <v>372</v>
      </c>
      <c r="D750">
        <v>609.9</v>
      </c>
      <c r="E750">
        <v>3835.359341571188</v>
      </c>
      <c r="F750">
        <v>0.95</v>
      </c>
      <c r="G750">
        <v>1.1000000000000001</v>
      </c>
      <c r="H750">
        <v>30</v>
      </c>
      <c r="I750">
        <v>12.4</v>
      </c>
      <c r="J750" t="s">
        <v>1001</v>
      </c>
      <c r="K750">
        <v>160</v>
      </c>
      <c r="L750">
        <v>11</v>
      </c>
      <c r="M750">
        <v>155</v>
      </c>
      <c r="N750">
        <f t="shared" si="114"/>
        <v>3.19</v>
      </c>
      <c r="O750">
        <f t="shared" si="115"/>
        <v>2.1</v>
      </c>
    </row>
    <row r="751" spans="1:15" x14ac:dyDescent="0.25">
      <c r="A751" t="s">
        <v>1100</v>
      </c>
      <c r="B751">
        <v>3</v>
      </c>
      <c r="C751" t="s">
        <v>281</v>
      </c>
      <c r="D751">
        <v>778.05</v>
      </c>
      <c r="E751">
        <v>4891.8999999999996</v>
      </c>
      <c r="F751">
        <v>0.95</v>
      </c>
      <c r="G751">
        <v>1.1000000000000001</v>
      </c>
      <c r="H751">
        <v>45.5</v>
      </c>
      <c r="I751">
        <v>19.2</v>
      </c>
      <c r="J751" t="s">
        <v>1001</v>
      </c>
      <c r="K751">
        <v>160</v>
      </c>
      <c r="L751">
        <v>11</v>
      </c>
      <c r="M751">
        <v>155</v>
      </c>
      <c r="N751">
        <f t="shared" si="114"/>
        <v>3.19</v>
      </c>
      <c r="O751">
        <f t="shared" si="115"/>
        <v>2.1</v>
      </c>
    </row>
    <row r="752" spans="1:15" x14ac:dyDescent="0.25">
      <c r="A752" t="s">
        <v>1101</v>
      </c>
      <c r="B752">
        <v>0</v>
      </c>
      <c r="C752" t="s">
        <v>278</v>
      </c>
      <c r="D752">
        <v>0</v>
      </c>
      <c r="E752">
        <v>1733.3200000000002</v>
      </c>
      <c r="G752">
        <v>1.5</v>
      </c>
      <c r="J752" t="s">
        <v>1001</v>
      </c>
      <c r="K752">
        <v>160</v>
      </c>
      <c r="L752">
        <v>16</v>
      </c>
      <c r="M752">
        <v>155</v>
      </c>
      <c r="N752">
        <f t="shared" si="114"/>
        <v>2.56</v>
      </c>
      <c r="O752">
        <f t="shared" si="115"/>
        <v>3.2</v>
      </c>
    </row>
    <row r="753" spans="1:15" x14ac:dyDescent="0.25">
      <c r="A753" t="s">
        <v>1102</v>
      </c>
      <c r="B753">
        <v>1</v>
      </c>
      <c r="C753" t="s">
        <v>370</v>
      </c>
      <c r="D753">
        <v>642.19999999999993</v>
      </c>
      <c r="E753">
        <v>4417.9368883555589</v>
      </c>
      <c r="F753">
        <v>0.95</v>
      </c>
      <c r="G753">
        <v>1.1000000000000001</v>
      </c>
      <c r="H753">
        <v>26</v>
      </c>
      <c r="I753">
        <v>11.5</v>
      </c>
      <c r="J753" t="s">
        <v>1001</v>
      </c>
      <c r="K753">
        <v>160</v>
      </c>
      <c r="L753">
        <v>16</v>
      </c>
      <c r="M753">
        <v>155</v>
      </c>
      <c r="N753">
        <f t="shared" si="114"/>
        <v>2.56</v>
      </c>
      <c r="O753">
        <f t="shared" si="115"/>
        <v>3.2</v>
      </c>
    </row>
    <row r="754" spans="1:15" x14ac:dyDescent="0.25">
      <c r="A754" t="s">
        <v>1103</v>
      </c>
      <c r="B754">
        <v>2</v>
      </c>
      <c r="C754" t="s">
        <v>372</v>
      </c>
      <c r="D754">
        <v>685.9</v>
      </c>
      <c r="E754">
        <v>4716.8848144627045</v>
      </c>
      <c r="F754">
        <v>0.95</v>
      </c>
      <c r="G754">
        <v>1.1000000000000001</v>
      </c>
      <c r="H754">
        <v>30</v>
      </c>
      <c r="I754">
        <v>12.8</v>
      </c>
      <c r="J754" t="s">
        <v>1001</v>
      </c>
      <c r="K754">
        <v>160</v>
      </c>
      <c r="L754">
        <v>16</v>
      </c>
      <c r="M754">
        <v>155</v>
      </c>
      <c r="N754">
        <f t="shared" si="114"/>
        <v>2.56</v>
      </c>
      <c r="O754">
        <f t="shared" si="115"/>
        <v>3.2</v>
      </c>
    </row>
    <row r="755" spans="1:15" x14ac:dyDescent="0.25">
      <c r="A755" t="s">
        <v>1104</v>
      </c>
      <c r="B755">
        <v>3</v>
      </c>
      <c r="C755" t="s">
        <v>281</v>
      </c>
      <c r="D755">
        <v>978.5</v>
      </c>
      <c r="E755">
        <v>6723.7</v>
      </c>
      <c r="F755">
        <v>0.95</v>
      </c>
      <c r="G755">
        <v>1.1000000000000001</v>
      </c>
      <c r="H755">
        <v>46.4</v>
      </c>
      <c r="I755">
        <v>19.600000000000001</v>
      </c>
      <c r="J755" t="s">
        <v>1001</v>
      </c>
      <c r="K755">
        <v>160</v>
      </c>
      <c r="L755">
        <v>16</v>
      </c>
      <c r="M755">
        <v>155</v>
      </c>
      <c r="N755">
        <f t="shared" si="114"/>
        <v>2.56</v>
      </c>
      <c r="O755">
        <f t="shared" si="115"/>
        <v>3.2</v>
      </c>
    </row>
    <row r="756" spans="1:15" x14ac:dyDescent="0.25">
      <c r="A756" t="s">
        <v>1105</v>
      </c>
      <c r="B756">
        <v>0</v>
      </c>
      <c r="C756" t="s">
        <v>278</v>
      </c>
      <c r="D756">
        <v>0</v>
      </c>
      <c r="E756">
        <v>2705.6000000000004</v>
      </c>
      <c r="G756">
        <v>1.5</v>
      </c>
      <c r="J756" t="s">
        <v>1001</v>
      </c>
      <c r="K756">
        <v>160</v>
      </c>
      <c r="L756">
        <v>21</v>
      </c>
      <c r="M756">
        <v>155</v>
      </c>
      <c r="N756">
        <f t="shared" si="114"/>
        <v>4.01</v>
      </c>
      <c r="O756">
        <f t="shared" si="115"/>
        <v>4.3</v>
      </c>
    </row>
    <row r="757" spans="1:15" x14ac:dyDescent="0.25">
      <c r="A757" t="s">
        <v>1106</v>
      </c>
      <c r="B757">
        <v>1</v>
      </c>
      <c r="C757" t="s">
        <v>370</v>
      </c>
      <c r="D757">
        <v>701.13171589330193</v>
      </c>
      <c r="E757">
        <v>5689.6682460807178</v>
      </c>
      <c r="F757">
        <v>0.85</v>
      </c>
      <c r="G757">
        <v>1.05</v>
      </c>
      <c r="H757">
        <v>26</v>
      </c>
      <c r="I757">
        <v>11.5</v>
      </c>
      <c r="J757" t="s">
        <v>1001</v>
      </c>
      <c r="K757">
        <v>160</v>
      </c>
      <c r="L757">
        <v>21</v>
      </c>
      <c r="M757">
        <v>155</v>
      </c>
      <c r="N757">
        <f t="shared" si="114"/>
        <v>4.01</v>
      </c>
      <c r="O757">
        <f t="shared" si="115"/>
        <v>4.3</v>
      </c>
    </row>
    <row r="758" spans="1:15" x14ac:dyDescent="0.25">
      <c r="A758" t="s">
        <v>1107</v>
      </c>
      <c r="B758">
        <v>2</v>
      </c>
      <c r="C758" t="s">
        <v>372</v>
      </c>
      <c r="D758">
        <v>748.57509901330502</v>
      </c>
      <c r="E758">
        <v>6074.6702425752001</v>
      </c>
      <c r="F758">
        <v>0.85</v>
      </c>
      <c r="G758">
        <v>1.05</v>
      </c>
      <c r="H758">
        <v>30</v>
      </c>
      <c r="I758">
        <v>12.8</v>
      </c>
      <c r="J758" t="s">
        <v>1001</v>
      </c>
      <c r="K758">
        <v>160</v>
      </c>
      <c r="L758">
        <v>21</v>
      </c>
      <c r="M758">
        <v>155</v>
      </c>
      <c r="N758">
        <f t="shared" si="114"/>
        <v>4.01</v>
      </c>
      <c r="O758">
        <f t="shared" si="115"/>
        <v>4.3</v>
      </c>
    </row>
    <row r="759" spans="1:15" x14ac:dyDescent="0.25">
      <c r="A759" t="s">
        <v>1108</v>
      </c>
      <c r="B759">
        <v>3</v>
      </c>
      <c r="C759" t="s">
        <v>281</v>
      </c>
      <c r="D759">
        <v>1067.059</v>
      </c>
      <c r="E759">
        <v>8659.16</v>
      </c>
      <c r="F759">
        <v>0.85</v>
      </c>
      <c r="G759">
        <v>1.05</v>
      </c>
      <c r="H759">
        <v>46.4</v>
      </c>
      <c r="I759">
        <v>19.600000000000001</v>
      </c>
      <c r="J759" t="s">
        <v>1001</v>
      </c>
      <c r="K759">
        <v>160</v>
      </c>
      <c r="L759">
        <v>21</v>
      </c>
      <c r="M759">
        <v>155</v>
      </c>
      <c r="N759">
        <f t="shared" si="114"/>
        <v>4.01</v>
      </c>
      <c r="O759">
        <f t="shared" si="115"/>
        <v>4.3</v>
      </c>
    </row>
    <row r="760" spans="1:15" x14ac:dyDescent="0.25">
      <c r="A760" t="s">
        <v>1109</v>
      </c>
      <c r="B760">
        <v>0</v>
      </c>
      <c r="C760" t="s">
        <v>278</v>
      </c>
      <c r="D760">
        <v>0</v>
      </c>
      <c r="E760">
        <v>1464.0400000000002</v>
      </c>
      <c r="G760">
        <v>1.5</v>
      </c>
      <c r="J760" t="s">
        <v>1001</v>
      </c>
      <c r="K760">
        <v>180</v>
      </c>
      <c r="L760">
        <v>11</v>
      </c>
      <c r="M760">
        <v>175</v>
      </c>
      <c r="N760">
        <f t="shared" si="114"/>
        <v>3.09</v>
      </c>
      <c r="O760">
        <f t="shared" si="115"/>
        <v>2.4</v>
      </c>
    </row>
    <row r="761" spans="1:15" x14ac:dyDescent="0.25">
      <c r="A761" t="s">
        <v>1110</v>
      </c>
      <c r="B761">
        <v>1</v>
      </c>
      <c r="C761" t="s">
        <v>370</v>
      </c>
      <c r="D761">
        <v>641.34797942422142</v>
      </c>
      <c r="E761">
        <v>4030.7284303866513</v>
      </c>
      <c r="F761">
        <v>0.95</v>
      </c>
      <c r="G761">
        <v>1.1000000000000001</v>
      </c>
      <c r="H761">
        <v>26</v>
      </c>
      <c r="I761">
        <v>12.2</v>
      </c>
      <c r="J761" t="s">
        <v>1001</v>
      </c>
      <c r="K761">
        <v>180</v>
      </c>
      <c r="L761">
        <v>11</v>
      </c>
      <c r="M761">
        <v>175</v>
      </c>
      <c r="N761">
        <f t="shared" si="114"/>
        <v>3.09</v>
      </c>
      <c r="O761">
        <f t="shared" si="115"/>
        <v>2.4</v>
      </c>
    </row>
    <row r="762" spans="1:15" x14ac:dyDescent="0.25">
      <c r="A762" t="s">
        <v>1111</v>
      </c>
      <c r="B762">
        <v>2</v>
      </c>
      <c r="C762" t="s">
        <v>372</v>
      </c>
      <c r="D762">
        <v>696.21427285783432</v>
      </c>
      <c r="E762">
        <v>4375.55079813051</v>
      </c>
      <c r="F762">
        <v>0.95</v>
      </c>
      <c r="G762">
        <v>1.1000000000000001</v>
      </c>
      <c r="H762">
        <v>30</v>
      </c>
      <c r="I762">
        <v>13.7</v>
      </c>
      <c r="J762" t="s">
        <v>1001</v>
      </c>
      <c r="K762">
        <v>180</v>
      </c>
      <c r="L762">
        <v>11</v>
      </c>
      <c r="M762">
        <v>175</v>
      </c>
      <c r="N762">
        <f t="shared" si="114"/>
        <v>3.09</v>
      </c>
      <c r="O762">
        <f t="shared" si="115"/>
        <v>2.4</v>
      </c>
    </row>
    <row r="763" spans="1:15" x14ac:dyDescent="0.25">
      <c r="A763" t="s">
        <v>1112</v>
      </c>
      <c r="B763">
        <v>3</v>
      </c>
      <c r="C763" t="s">
        <v>281</v>
      </c>
      <c r="D763">
        <v>888.00299999999993</v>
      </c>
      <c r="E763">
        <v>5580.9</v>
      </c>
      <c r="F763">
        <v>0.95</v>
      </c>
      <c r="G763">
        <v>1.1000000000000001</v>
      </c>
      <c r="H763">
        <v>46</v>
      </c>
      <c r="I763">
        <v>22</v>
      </c>
      <c r="J763" t="s">
        <v>1001</v>
      </c>
      <c r="K763">
        <v>180</v>
      </c>
      <c r="L763">
        <v>11</v>
      </c>
      <c r="M763">
        <v>175</v>
      </c>
      <c r="N763">
        <f t="shared" si="114"/>
        <v>3.09</v>
      </c>
      <c r="O763">
        <f t="shared" si="115"/>
        <v>2.4</v>
      </c>
    </row>
    <row r="764" spans="1:15" x14ac:dyDescent="0.25">
      <c r="A764" t="s">
        <v>1113</v>
      </c>
      <c r="B764">
        <v>0</v>
      </c>
      <c r="C764" t="s">
        <v>278</v>
      </c>
      <c r="D764">
        <v>0</v>
      </c>
      <c r="E764">
        <v>1949.5600000000002</v>
      </c>
      <c r="G764">
        <v>1.5</v>
      </c>
      <c r="J764" t="s">
        <v>1001</v>
      </c>
      <c r="K764">
        <v>180</v>
      </c>
      <c r="L764">
        <v>16</v>
      </c>
      <c r="M764">
        <v>175</v>
      </c>
      <c r="N764">
        <f t="shared" si="114"/>
        <v>2.52</v>
      </c>
      <c r="O764">
        <f t="shared" si="115"/>
        <v>3.6</v>
      </c>
    </row>
    <row r="765" spans="1:15" x14ac:dyDescent="0.25">
      <c r="A765" t="s">
        <v>1114</v>
      </c>
      <c r="B765">
        <v>1</v>
      </c>
      <c r="C765" t="s">
        <v>370</v>
      </c>
      <c r="D765">
        <v>651.99344496229935</v>
      </c>
      <c r="E765">
        <v>4843.4549704976926</v>
      </c>
      <c r="F765">
        <v>0.95</v>
      </c>
      <c r="G765">
        <v>1.1000000000000001</v>
      </c>
      <c r="H765">
        <v>26</v>
      </c>
      <c r="I765">
        <v>11.5</v>
      </c>
      <c r="J765" t="s">
        <v>1001</v>
      </c>
      <c r="K765">
        <v>180</v>
      </c>
      <c r="L765">
        <v>16</v>
      </c>
      <c r="M765">
        <v>175</v>
      </c>
      <c r="N765">
        <f t="shared" si="114"/>
        <v>2.52</v>
      </c>
      <c r="O765">
        <f t="shared" si="115"/>
        <v>3.6</v>
      </c>
    </row>
    <row r="766" spans="1:15" x14ac:dyDescent="0.25">
      <c r="A766" t="s">
        <v>1115</v>
      </c>
      <c r="B766">
        <v>2</v>
      </c>
      <c r="C766" t="s">
        <v>372</v>
      </c>
      <c r="D766">
        <v>696.11179548031294</v>
      </c>
      <c r="E766">
        <v>5171.1963699821436</v>
      </c>
      <c r="F766">
        <v>0.95</v>
      </c>
      <c r="G766">
        <v>1.1000000000000001</v>
      </c>
      <c r="H766">
        <v>30</v>
      </c>
      <c r="I766">
        <v>12.8</v>
      </c>
      <c r="J766" t="s">
        <v>1001</v>
      </c>
      <c r="K766">
        <v>180</v>
      </c>
      <c r="L766">
        <v>16</v>
      </c>
      <c r="M766">
        <v>175</v>
      </c>
      <c r="N766">
        <f t="shared" si="114"/>
        <v>2.52</v>
      </c>
      <c r="O766">
        <f t="shared" si="115"/>
        <v>3.6</v>
      </c>
    </row>
    <row r="767" spans="1:15" x14ac:dyDescent="0.25">
      <c r="A767" t="s">
        <v>1116</v>
      </c>
      <c r="B767">
        <v>3</v>
      </c>
      <c r="C767" t="s">
        <v>281</v>
      </c>
      <c r="D767">
        <v>992.27499999999998</v>
      </c>
      <c r="E767">
        <v>7371.3</v>
      </c>
      <c r="F767">
        <v>0.95</v>
      </c>
      <c r="G767">
        <v>1.1000000000000001</v>
      </c>
      <c r="H767">
        <v>46.4</v>
      </c>
      <c r="I767">
        <v>19.600000000000001</v>
      </c>
      <c r="J767" t="s">
        <v>1001</v>
      </c>
      <c r="K767">
        <v>180</v>
      </c>
      <c r="L767">
        <v>16</v>
      </c>
      <c r="M767">
        <v>175</v>
      </c>
      <c r="N767">
        <f t="shared" si="114"/>
        <v>2.52</v>
      </c>
      <c r="O767">
        <f t="shared" si="115"/>
        <v>3.6</v>
      </c>
    </row>
    <row r="768" spans="1:15" x14ac:dyDescent="0.25">
      <c r="A768" t="s">
        <v>1117</v>
      </c>
      <c r="B768">
        <v>0</v>
      </c>
      <c r="C768" t="s">
        <v>278</v>
      </c>
      <c r="D768">
        <v>0</v>
      </c>
      <c r="E768">
        <v>3044</v>
      </c>
      <c r="G768">
        <v>1.5</v>
      </c>
      <c r="J768" t="s">
        <v>1001</v>
      </c>
      <c r="K768">
        <v>180</v>
      </c>
      <c r="L768">
        <v>21</v>
      </c>
      <c r="M768">
        <v>175</v>
      </c>
      <c r="N768">
        <f t="shared" si="114"/>
        <v>3.96</v>
      </c>
      <c r="O768">
        <f t="shared" si="115"/>
        <v>4.8</v>
      </c>
    </row>
    <row r="769" spans="1:15" x14ac:dyDescent="0.25">
      <c r="A769" t="s">
        <v>1118</v>
      </c>
      <c r="B769">
        <v>1</v>
      </c>
      <c r="C769" t="s">
        <v>370</v>
      </c>
      <c r="D769">
        <v>712.61728735075178</v>
      </c>
      <c r="E769">
        <v>6016.7573462820046</v>
      </c>
      <c r="F769">
        <v>0.85</v>
      </c>
      <c r="G769">
        <v>1.05</v>
      </c>
      <c r="H769">
        <v>26</v>
      </c>
      <c r="I769">
        <v>11.5</v>
      </c>
      <c r="J769" t="s">
        <v>1001</v>
      </c>
      <c r="K769">
        <v>180</v>
      </c>
      <c r="L769">
        <v>21</v>
      </c>
      <c r="M769">
        <v>175</v>
      </c>
      <c r="N769">
        <f t="shared" si="114"/>
        <v>3.96</v>
      </c>
      <c r="O769">
        <f t="shared" si="115"/>
        <v>4.8</v>
      </c>
    </row>
    <row r="770" spans="1:15" x14ac:dyDescent="0.25">
      <c r="A770" t="s">
        <v>1119</v>
      </c>
      <c r="B770">
        <v>2</v>
      </c>
      <c r="C770" t="s">
        <v>372</v>
      </c>
      <c r="D770">
        <v>760.83786305048818</v>
      </c>
      <c r="E770">
        <v>6423.892435808023</v>
      </c>
      <c r="F770">
        <v>0.85</v>
      </c>
      <c r="G770">
        <v>1.05</v>
      </c>
      <c r="H770">
        <v>30</v>
      </c>
      <c r="I770">
        <v>12.8</v>
      </c>
      <c r="J770" t="s">
        <v>1001</v>
      </c>
      <c r="K770">
        <v>180</v>
      </c>
      <c r="L770">
        <v>21</v>
      </c>
      <c r="M770">
        <v>175</v>
      </c>
      <c r="N770">
        <f t="shared" si="114"/>
        <v>3.96</v>
      </c>
      <c r="O770">
        <f t="shared" si="115"/>
        <v>4.8</v>
      </c>
    </row>
    <row r="771" spans="1:15" x14ac:dyDescent="0.25">
      <c r="A771" t="s">
        <v>1120</v>
      </c>
      <c r="B771">
        <v>3</v>
      </c>
      <c r="C771" t="s">
        <v>281</v>
      </c>
      <c r="D771">
        <v>1084.539</v>
      </c>
      <c r="E771">
        <v>9156.9599999999991</v>
      </c>
      <c r="F771">
        <v>0.85</v>
      </c>
      <c r="G771">
        <v>1.05</v>
      </c>
      <c r="H771">
        <v>46.4</v>
      </c>
      <c r="I771">
        <v>19.600000000000001</v>
      </c>
      <c r="J771" t="s">
        <v>1001</v>
      </c>
      <c r="K771">
        <v>180</v>
      </c>
      <c r="L771">
        <v>21</v>
      </c>
      <c r="M771">
        <v>175</v>
      </c>
      <c r="N771">
        <f t="shared" si="114"/>
        <v>3.96</v>
      </c>
      <c r="O771">
        <f t="shared" si="115"/>
        <v>4.8</v>
      </c>
    </row>
    <row r="772" spans="1:15" x14ac:dyDescent="0.25">
      <c r="A772" t="s">
        <v>1121</v>
      </c>
      <c r="B772">
        <v>0</v>
      </c>
      <c r="C772" t="s">
        <v>278</v>
      </c>
      <c r="D772">
        <v>0</v>
      </c>
      <c r="E772">
        <v>1626.5600000000002</v>
      </c>
      <c r="G772">
        <v>1.5</v>
      </c>
      <c r="J772" t="s">
        <v>1001</v>
      </c>
      <c r="K772">
        <v>200</v>
      </c>
      <c r="L772">
        <v>11</v>
      </c>
      <c r="M772">
        <v>195</v>
      </c>
      <c r="N772">
        <f t="shared" si="114"/>
        <v>2.99</v>
      </c>
      <c r="O772">
        <f t="shared" si="115"/>
        <v>2.7</v>
      </c>
    </row>
    <row r="773" spans="1:15" x14ac:dyDescent="0.25">
      <c r="A773" t="s">
        <v>1122</v>
      </c>
      <c r="B773">
        <v>1</v>
      </c>
      <c r="C773" t="s">
        <v>370</v>
      </c>
      <c r="D773">
        <v>703.94999999999993</v>
      </c>
      <c r="E773">
        <v>4422.7050634086982</v>
      </c>
      <c r="F773">
        <v>0.95</v>
      </c>
      <c r="G773">
        <v>1.1000000000000001</v>
      </c>
      <c r="H773">
        <v>26</v>
      </c>
      <c r="I773">
        <v>13.4</v>
      </c>
      <c r="J773" t="s">
        <v>1001</v>
      </c>
      <c r="K773">
        <v>200</v>
      </c>
      <c r="L773">
        <v>11</v>
      </c>
      <c r="M773">
        <v>195</v>
      </c>
      <c r="N773">
        <f t="shared" si="114"/>
        <v>2.99</v>
      </c>
      <c r="O773">
        <f t="shared" si="115"/>
        <v>2.7</v>
      </c>
    </row>
    <row r="774" spans="1:15" x14ac:dyDescent="0.25">
      <c r="A774" t="s">
        <v>1123</v>
      </c>
      <c r="B774">
        <v>2</v>
      </c>
      <c r="C774" t="s">
        <v>372</v>
      </c>
      <c r="D774">
        <v>766.65</v>
      </c>
      <c r="E774">
        <v>4820.649682883678</v>
      </c>
      <c r="F774">
        <v>0.95</v>
      </c>
      <c r="G774">
        <v>1.1000000000000001</v>
      </c>
      <c r="H774">
        <v>30</v>
      </c>
      <c r="I774">
        <v>14.8</v>
      </c>
      <c r="J774" t="s">
        <v>1001</v>
      </c>
      <c r="K774">
        <v>200</v>
      </c>
      <c r="L774">
        <v>11</v>
      </c>
      <c r="M774">
        <v>195</v>
      </c>
      <c r="N774">
        <f t="shared" si="114"/>
        <v>2.99</v>
      </c>
      <c r="O774">
        <f t="shared" si="115"/>
        <v>2.7</v>
      </c>
    </row>
    <row r="775" spans="1:15" x14ac:dyDescent="0.25">
      <c r="A775" t="s">
        <v>1124</v>
      </c>
      <c r="B775">
        <v>3</v>
      </c>
      <c r="C775" t="s">
        <v>281</v>
      </c>
      <c r="D775">
        <v>997.5</v>
      </c>
      <c r="E775">
        <v>6269.9</v>
      </c>
      <c r="F775">
        <v>0.95</v>
      </c>
      <c r="G775">
        <v>1.1000000000000001</v>
      </c>
      <c r="H775">
        <v>46.5</v>
      </c>
      <c r="I775">
        <v>24</v>
      </c>
      <c r="J775" t="s">
        <v>1001</v>
      </c>
      <c r="K775">
        <v>200</v>
      </c>
      <c r="L775">
        <v>11</v>
      </c>
      <c r="M775">
        <v>195</v>
      </c>
      <c r="N775">
        <f t="shared" si="114"/>
        <v>2.99</v>
      </c>
      <c r="O775">
        <f t="shared" si="115"/>
        <v>2.7</v>
      </c>
    </row>
    <row r="776" spans="1:15" x14ac:dyDescent="0.25">
      <c r="A776" t="s">
        <v>1125</v>
      </c>
      <c r="B776">
        <v>0</v>
      </c>
      <c r="C776" t="s">
        <v>278</v>
      </c>
      <c r="D776">
        <v>0</v>
      </c>
      <c r="E776">
        <v>2166.48</v>
      </c>
      <c r="G776">
        <v>1.5</v>
      </c>
      <c r="J776" t="s">
        <v>1001</v>
      </c>
      <c r="K776">
        <v>200</v>
      </c>
      <c r="L776">
        <v>16</v>
      </c>
      <c r="M776">
        <v>195</v>
      </c>
      <c r="N776">
        <f t="shared" si="114"/>
        <v>2.4900000000000002</v>
      </c>
      <c r="O776">
        <f t="shared" si="115"/>
        <v>4</v>
      </c>
    </row>
    <row r="777" spans="1:15" x14ac:dyDescent="0.25">
      <c r="A777" t="s">
        <v>1126</v>
      </c>
      <c r="B777">
        <v>1</v>
      </c>
      <c r="C777" t="s">
        <v>370</v>
      </c>
      <c r="D777">
        <v>824.59999999999991</v>
      </c>
      <c r="E777">
        <v>5667.1755761695722</v>
      </c>
      <c r="F777">
        <v>0.95</v>
      </c>
      <c r="G777">
        <v>1.1000000000000001</v>
      </c>
      <c r="H777">
        <v>26</v>
      </c>
      <c r="I777">
        <v>13.2</v>
      </c>
      <c r="J777" t="s">
        <v>1001</v>
      </c>
      <c r="K777">
        <v>200</v>
      </c>
      <c r="L777">
        <v>16</v>
      </c>
      <c r="M777">
        <v>195</v>
      </c>
      <c r="N777">
        <f t="shared" si="114"/>
        <v>2.4900000000000002</v>
      </c>
      <c r="O777">
        <f t="shared" si="115"/>
        <v>4</v>
      </c>
    </row>
    <row r="778" spans="1:15" x14ac:dyDescent="0.25">
      <c r="A778" t="s">
        <v>1127</v>
      </c>
      <c r="B778">
        <v>2</v>
      </c>
      <c r="C778" t="s">
        <v>372</v>
      </c>
      <c r="D778">
        <v>868.3</v>
      </c>
      <c r="E778">
        <v>5971.3549398587584</v>
      </c>
      <c r="F778">
        <v>0.95</v>
      </c>
      <c r="G778">
        <v>1.1000000000000001</v>
      </c>
      <c r="H778">
        <v>30</v>
      </c>
      <c r="I778">
        <v>14.7</v>
      </c>
      <c r="J778" t="s">
        <v>1001</v>
      </c>
      <c r="K778">
        <v>200</v>
      </c>
      <c r="L778">
        <v>16</v>
      </c>
      <c r="M778">
        <v>195</v>
      </c>
      <c r="N778">
        <f t="shared" si="114"/>
        <v>2.4900000000000002</v>
      </c>
      <c r="O778">
        <f t="shared" si="115"/>
        <v>4</v>
      </c>
    </row>
    <row r="779" spans="1:15" x14ac:dyDescent="0.25">
      <c r="A779" t="s">
        <v>1128</v>
      </c>
      <c r="B779">
        <v>3</v>
      </c>
      <c r="C779" t="s">
        <v>281</v>
      </c>
      <c r="D779">
        <v>1254</v>
      </c>
      <c r="E779">
        <v>8617.7000000000007</v>
      </c>
      <c r="F779">
        <v>0.95</v>
      </c>
      <c r="G779">
        <v>1.1000000000000001</v>
      </c>
      <c r="H779">
        <v>47.1</v>
      </c>
      <c r="I779">
        <v>23.5</v>
      </c>
      <c r="J779" t="s">
        <v>1001</v>
      </c>
      <c r="K779">
        <v>200</v>
      </c>
      <c r="L779">
        <v>16</v>
      </c>
      <c r="M779">
        <v>195</v>
      </c>
      <c r="N779">
        <f t="shared" si="114"/>
        <v>2.4900000000000002</v>
      </c>
      <c r="O779">
        <f t="shared" si="115"/>
        <v>4</v>
      </c>
    </row>
    <row r="780" spans="1:15" x14ac:dyDescent="0.25">
      <c r="A780" t="s">
        <v>1129</v>
      </c>
      <c r="B780">
        <v>0</v>
      </c>
      <c r="C780" t="s">
        <v>278</v>
      </c>
      <c r="D780">
        <v>0</v>
      </c>
      <c r="E780">
        <v>3382.4</v>
      </c>
      <c r="G780">
        <v>1.5</v>
      </c>
      <c r="J780" t="s">
        <v>1001</v>
      </c>
      <c r="K780">
        <v>200</v>
      </c>
      <c r="L780">
        <v>21</v>
      </c>
      <c r="M780">
        <v>195</v>
      </c>
      <c r="N780">
        <f t="shared" si="114"/>
        <v>3.9</v>
      </c>
      <c r="O780">
        <f t="shared" si="115"/>
        <v>5.3</v>
      </c>
    </row>
    <row r="781" spans="1:15" x14ac:dyDescent="0.25">
      <c r="A781" t="s">
        <v>1130</v>
      </c>
      <c r="B781">
        <v>1</v>
      </c>
      <c r="C781" t="s">
        <v>370</v>
      </c>
      <c r="D781">
        <v>899.3873467186113</v>
      </c>
      <c r="E781">
        <v>7298.5082710627348</v>
      </c>
      <c r="F781">
        <v>0.85</v>
      </c>
      <c r="G781">
        <v>1.05</v>
      </c>
      <c r="H781">
        <v>26</v>
      </c>
      <c r="I781">
        <v>13.2</v>
      </c>
      <c r="J781" t="s">
        <v>1001</v>
      </c>
      <c r="K781">
        <v>200</v>
      </c>
      <c r="L781">
        <v>21</v>
      </c>
      <c r="M781">
        <v>195</v>
      </c>
      <c r="N781">
        <f t="shared" si="114"/>
        <v>3.9</v>
      </c>
      <c r="O781">
        <f t="shared" si="115"/>
        <v>5.3</v>
      </c>
    </row>
    <row r="782" spans="1:15" x14ac:dyDescent="0.25">
      <c r="A782" t="s">
        <v>1131</v>
      </c>
      <c r="B782">
        <v>2</v>
      </c>
      <c r="C782" t="s">
        <v>372</v>
      </c>
      <c r="D782">
        <v>947.6609650595276</v>
      </c>
      <c r="E782">
        <v>7690.2476078687869</v>
      </c>
      <c r="F782">
        <v>0.85</v>
      </c>
      <c r="G782">
        <v>1.05</v>
      </c>
      <c r="H782">
        <v>30</v>
      </c>
      <c r="I782">
        <v>14.7</v>
      </c>
      <c r="J782" t="s">
        <v>1001</v>
      </c>
      <c r="K782">
        <v>200</v>
      </c>
      <c r="L782">
        <v>21</v>
      </c>
      <c r="M782">
        <v>195</v>
      </c>
      <c r="N782">
        <f t="shared" si="114"/>
        <v>3.9</v>
      </c>
      <c r="O782">
        <f t="shared" si="115"/>
        <v>5.3</v>
      </c>
    </row>
    <row r="783" spans="1:15" x14ac:dyDescent="0.25">
      <c r="A783" t="s">
        <v>1132</v>
      </c>
      <c r="B783">
        <v>3</v>
      </c>
      <c r="C783" t="s">
        <v>281</v>
      </c>
      <c r="D783">
        <v>1367.6389999999999</v>
      </c>
      <c r="E783">
        <v>11098.36</v>
      </c>
      <c r="F783">
        <v>0.85</v>
      </c>
      <c r="G783">
        <v>1.05</v>
      </c>
      <c r="H783">
        <v>47.1</v>
      </c>
      <c r="I783">
        <v>23.5</v>
      </c>
      <c r="J783" t="s">
        <v>1001</v>
      </c>
      <c r="K783">
        <v>200</v>
      </c>
      <c r="L783">
        <v>21</v>
      </c>
      <c r="M783">
        <v>195</v>
      </c>
      <c r="N783">
        <f t="shared" si="114"/>
        <v>3.9</v>
      </c>
      <c r="O783">
        <f t="shared" si="115"/>
        <v>5.3</v>
      </c>
    </row>
    <row r="784" spans="1:15" x14ac:dyDescent="0.25">
      <c r="A784" t="s">
        <v>1133</v>
      </c>
      <c r="B784">
        <v>0</v>
      </c>
      <c r="C784" t="s">
        <v>278</v>
      </c>
      <c r="D784">
        <v>0</v>
      </c>
      <c r="E784">
        <v>1668.7594202898554</v>
      </c>
      <c r="G784">
        <v>1.5</v>
      </c>
      <c r="J784" t="s">
        <v>1001</v>
      </c>
      <c r="K784">
        <v>220</v>
      </c>
      <c r="L784">
        <v>11</v>
      </c>
      <c r="M784">
        <v>215</v>
      </c>
      <c r="N784">
        <f t="shared" si="114"/>
        <v>2.89</v>
      </c>
      <c r="O784">
        <f t="shared" si="115"/>
        <v>2.9</v>
      </c>
    </row>
    <row r="785" spans="1:15" x14ac:dyDescent="0.25">
      <c r="A785" t="s">
        <v>1134</v>
      </c>
      <c r="B785">
        <v>1</v>
      </c>
      <c r="C785" t="s">
        <v>370</v>
      </c>
      <c r="D785">
        <v>768.72791475328472</v>
      </c>
      <c r="E785">
        <v>4831.2827990970827</v>
      </c>
      <c r="F785">
        <v>0.95</v>
      </c>
      <c r="G785">
        <v>1.1000000000000001</v>
      </c>
      <c r="H785">
        <v>26</v>
      </c>
      <c r="I785">
        <v>13.4</v>
      </c>
      <c r="J785" t="s">
        <v>1001</v>
      </c>
      <c r="K785">
        <v>220</v>
      </c>
      <c r="L785">
        <v>11</v>
      </c>
      <c r="M785">
        <v>215</v>
      </c>
      <c r="N785">
        <f t="shared" si="114"/>
        <v>2.89</v>
      </c>
      <c r="O785">
        <f t="shared" si="115"/>
        <v>2.9</v>
      </c>
    </row>
    <row r="786" spans="1:15" x14ac:dyDescent="0.25">
      <c r="A786" t="s">
        <v>1135</v>
      </c>
      <c r="B786">
        <v>2</v>
      </c>
      <c r="C786" t="s">
        <v>372</v>
      </c>
      <c r="D786">
        <v>839.92977805306725</v>
      </c>
      <c r="E786">
        <v>5278.770565343093</v>
      </c>
      <c r="F786">
        <v>0.95</v>
      </c>
      <c r="G786">
        <v>1.1000000000000001</v>
      </c>
      <c r="H786">
        <v>30</v>
      </c>
      <c r="I786">
        <v>14.8</v>
      </c>
      <c r="J786" t="s">
        <v>1001</v>
      </c>
      <c r="K786">
        <v>220</v>
      </c>
      <c r="L786">
        <v>11</v>
      </c>
      <c r="M786">
        <v>215</v>
      </c>
      <c r="N786">
        <f t="shared" si="114"/>
        <v>2.89</v>
      </c>
      <c r="O786">
        <f t="shared" si="115"/>
        <v>2.9</v>
      </c>
    </row>
    <row r="787" spans="1:15" x14ac:dyDescent="0.25">
      <c r="A787" t="s">
        <v>1136</v>
      </c>
      <c r="B787">
        <v>3</v>
      </c>
      <c r="C787" t="s">
        <v>281</v>
      </c>
      <c r="D787">
        <v>1107.2629999999999</v>
      </c>
      <c r="E787">
        <v>6958.9</v>
      </c>
      <c r="F787">
        <v>0.95</v>
      </c>
      <c r="G787">
        <v>1.1000000000000001</v>
      </c>
      <c r="H787">
        <v>46.9</v>
      </c>
      <c r="I787">
        <v>24</v>
      </c>
      <c r="J787" t="s">
        <v>1001</v>
      </c>
      <c r="K787">
        <v>220</v>
      </c>
      <c r="L787">
        <v>11</v>
      </c>
      <c r="M787">
        <v>215</v>
      </c>
      <c r="N787">
        <f t="shared" si="114"/>
        <v>2.89</v>
      </c>
      <c r="O787">
        <f t="shared" si="115"/>
        <v>2.9</v>
      </c>
    </row>
    <row r="788" spans="1:15" x14ac:dyDescent="0.25">
      <c r="A788" t="s">
        <v>1137</v>
      </c>
      <c r="B788">
        <v>0</v>
      </c>
      <c r="C788" t="s">
        <v>278</v>
      </c>
      <c r="D788">
        <v>0</v>
      </c>
      <c r="E788">
        <v>2222.880579710145</v>
      </c>
      <c r="G788">
        <v>1.5</v>
      </c>
      <c r="J788" t="s">
        <v>1001</v>
      </c>
      <c r="K788">
        <v>220</v>
      </c>
      <c r="L788">
        <v>16</v>
      </c>
      <c r="M788">
        <v>215</v>
      </c>
      <c r="N788">
        <f t="shared" si="114"/>
        <v>2.4500000000000002</v>
      </c>
      <c r="O788">
        <f t="shared" si="115"/>
        <v>4.4000000000000004</v>
      </c>
    </row>
    <row r="789" spans="1:15" x14ac:dyDescent="0.25">
      <c r="A789" t="s">
        <v>1138</v>
      </c>
      <c r="B789">
        <v>1</v>
      </c>
      <c r="C789" t="s">
        <v>370</v>
      </c>
      <c r="D789">
        <v>915.1902277370101</v>
      </c>
      <c r="E789">
        <v>6291.7251954043459</v>
      </c>
      <c r="F789">
        <v>0.95</v>
      </c>
      <c r="G789">
        <v>1.1000000000000001</v>
      </c>
      <c r="H789">
        <v>26</v>
      </c>
      <c r="I789">
        <v>15.5</v>
      </c>
      <c r="J789" t="s">
        <v>1001</v>
      </c>
      <c r="K789">
        <v>220</v>
      </c>
      <c r="L789">
        <v>16</v>
      </c>
      <c r="M789">
        <v>215</v>
      </c>
      <c r="N789">
        <f t="shared" si="114"/>
        <v>2.4500000000000002</v>
      </c>
      <c r="O789">
        <f t="shared" si="115"/>
        <v>4.4000000000000004</v>
      </c>
    </row>
    <row r="790" spans="1:15" x14ac:dyDescent="0.25">
      <c r="A790" t="s">
        <v>1139</v>
      </c>
      <c r="B790">
        <v>2</v>
      </c>
      <c r="C790" t="s">
        <v>372</v>
      </c>
      <c r="D790">
        <v>953.31654263916278</v>
      </c>
      <c r="E790">
        <v>6553.83496101116</v>
      </c>
      <c r="F790">
        <v>0.95</v>
      </c>
      <c r="G790">
        <v>1.1000000000000001</v>
      </c>
      <c r="H790">
        <v>30</v>
      </c>
      <c r="I790">
        <v>16.8</v>
      </c>
      <c r="J790" t="s">
        <v>1001</v>
      </c>
      <c r="K790">
        <v>220</v>
      </c>
      <c r="L790">
        <v>16</v>
      </c>
      <c r="M790">
        <v>215</v>
      </c>
      <c r="N790">
        <f t="shared" si="114"/>
        <v>2.4500000000000002</v>
      </c>
      <c r="O790">
        <f t="shared" si="115"/>
        <v>4.4000000000000004</v>
      </c>
    </row>
    <row r="791" spans="1:15" x14ac:dyDescent="0.25">
      <c r="A791" t="s">
        <v>1140</v>
      </c>
      <c r="B791">
        <v>3</v>
      </c>
      <c r="C791" t="s">
        <v>281</v>
      </c>
      <c r="D791">
        <v>1391.2749999999999</v>
      </c>
      <c r="E791">
        <v>9564.7000000000007</v>
      </c>
      <c r="F791">
        <v>0.95</v>
      </c>
      <c r="G791">
        <v>1.1000000000000001</v>
      </c>
      <c r="H791">
        <v>47.8</v>
      </c>
      <c r="I791">
        <v>27.5</v>
      </c>
      <c r="J791" t="s">
        <v>1001</v>
      </c>
      <c r="K791">
        <v>220</v>
      </c>
      <c r="L791">
        <v>16</v>
      </c>
      <c r="M791">
        <v>215</v>
      </c>
      <c r="N791">
        <f t="shared" si="114"/>
        <v>2.4500000000000002</v>
      </c>
      <c r="O791">
        <f t="shared" si="115"/>
        <v>4.4000000000000004</v>
      </c>
    </row>
    <row r="792" spans="1:15" x14ac:dyDescent="0.25">
      <c r="A792" t="s">
        <v>1141</v>
      </c>
      <c r="B792">
        <v>0</v>
      </c>
      <c r="C792" t="s">
        <v>278</v>
      </c>
      <c r="D792">
        <v>0</v>
      </c>
      <c r="E792">
        <v>3470.9101449275363</v>
      </c>
      <c r="G792">
        <v>1.5</v>
      </c>
      <c r="J792" t="s">
        <v>1001</v>
      </c>
      <c r="K792">
        <v>220</v>
      </c>
      <c r="L792">
        <v>21</v>
      </c>
      <c r="M792">
        <v>215</v>
      </c>
      <c r="N792">
        <f t="shared" si="114"/>
        <v>3.85</v>
      </c>
      <c r="O792">
        <f t="shared" si="115"/>
        <v>5.9</v>
      </c>
    </row>
    <row r="793" spans="1:15" x14ac:dyDescent="0.25">
      <c r="A793" t="s">
        <v>1142</v>
      </c>
      <c r="B793">
        <v>1</v>
      </c>
      <c r="C793" t="s">
        <v>370</v>
      </c>
      <c r="D793">
        <v>998.50409674479295</v>
      </c>
      <c r="E793">
        <v>8102.8384881891643</v>
      </c>
      <c r="F793">
        <v>0.85</v>
      </c>
      <c r="G793">
        <v>1.05</v>
      </c>
      <c r="H793">
        <v>26</v>
      </c>
      <c r="I793">
        <v>15.5</v>
      </c>
      <c r="J793" t="s">
        <v>1001</v>
      </c>
      <c r="K793">
        <v>220</v>
      </c>
      <c r="L793">
        <v>21</v>
      </c>
      <c r="M793">
        <v>215</v>
      </c>
      <c r="N793">
        <f t="shared" si="114"/>
        <v>3.85</v>
      </c>
      <c r="O793">
        <f t="shared" si="115"/>
        <v>5.9</v>
      </c>
    </row>
    <row r="794" spans="1:15" x14ac:dyDescent="0.25">
      <c r="A794" t="s">
        <v>1143</v>
      </c>
      <c r="B794">
        <v>2</v>
      </c>
      <c r="C794" t="s">
        <v>372</v>
      </c>
      <c r="D794">
        <v>1040.1012210035556</v>
      </c>
      <c r="E794">
        <v>8440.3982243391856</v>
      </c>
      <c r="F794">
        <v>0.85</v>
      </c>
      <c r="G794">
        <v>1.05</v>
      </c>
      <c r="H794">
        <v>30</v>
      </c>
      <c r="I794">
        <v>16.8</v>
      </c>
      <c r="J794" t="s">
        <v>1001</v>
      </c>
      <c r="K794">
        <v>220</v>
      </c>
      <c r="L794">
        <v>21</v>
      </c>
      <c r="M794">
        <v>215</v>
      </c>
      <c r="N794">
        <f t="shared" si="114"/>
        <v>3.85</v>
      </c>
      <c r="O794">
        <f t="shared" si="115"/>
        <v>5.9</v>
      </c>
    </row>
    <row r="795" spans="1:15" x14ac:dyDescent="0.25">
      <c r="A795" t="s">
        <v>1144</v>
      </c>
      <c r="B795">
        <v>3</v>
      </c>
      <c r="C795" t="s">
        <v>281</v>
      </c>
      <c r="D795">
        <v>1517.9289999999999</v>
      </c>
      <c r="E795">
        <v>12317.96</v>
      </c>
      <c r="F795">
        <v>0.85</v>
      </c>
      <c r="G795">
        <v>1.05</v>
      </c>
      <c r="H795">
        <v>47.8</v>
      </c>
      <c r="I795">
        <v>27.5</v>
      </c>
      <c r="J795" t="s">
        <v>1001</v>
      </c>
      <c r="K795">
        <v>220</v>
      </c>
      <c r="L795">
        <v>21</v>
      </c>
      <c r="M795">
        <v>215</v>
      </c>
      <c r="N795">
        <f t="shared" si="114"/>
        <v>3.85</v>
      </c>
      <c r="O795">
        <f t="shared" si="115"/>
        <v>5.9</v>
      </c>
    </row>
    <row r="796" spans="1:15" x14ac:dyDescent="0.25">
      <c r="A796" t="s">
        <v>1145</v>
      </c>
      <c r="B796">
        <v>0</v>
      </c>
      <c r="C796" t="s">
        <v>278</v>
      </c>
      <c r="D796">
        <v>0</v>
      </c>
      <c r="E796">
        <v>1951.6000000000001</v>
      </c>
      <c r="G796">
        <v>1.5</v>
      </c>
      <c r="J796" t="s">
        <v>1001</v>
      </c>
      <c r="K796">
        <v>240</v>
      </c>
      <c r="L796">
        <v>11</v>
      </c>
      <c r="M796">
        <v>235</v>
      </c>
      <c r="N796">
        <f t="shared" si="114"/>
        <v>2.79</v>
      </c>
      <c r="O796">
        <f t="shared" si="115"/>
        <v>3.2</v>
      </c>
    </row>
    <row r="797" spans="1:15" x14ac:dyDescent="0.25">
      <c r="A797" t="s">
        <v>1146</v>
      </c>
      <c r="B797">
        <v>1</v>
      </c>
      <c r="C797" t="s">
        <v>370</v>
      </c>
      <c r="D797">
        <v>833.15</v>
      </c>
      <c r="E797">
        <v>5237.9452617275747</v>
      </c>
      <c r="F797">
        <v>0.95</v>
      </c>
      <c r="G797">
        <v>1.1000000000000001</v>
      </c>
      <c r="H797">
        <v>26</v>
      </c>
      <c r="I797">
        <v>14.8</v>
      </c>
      <c r="J797" t="s">
        <v>1001</v>
      </c>
      <c r="K797">
        <v>240</v>
      </c>
      <c r="L797">
        <v>11</v>
      </c>
      <c r="M797">
        <v>235</v>
      </c>
      <c r="N797">
        <f t="shared" ref="N797:N860" si="116">ROUND(IF($L797=11,$R$30*$K797+$S$30,IF($L797=16,$R$31*$K797+$S$31,IF($L797=21,$R$32*$K797+$S$32,""))),2)</f>
        <v>2.79</v>
      </c>
      <c r="O797">
        <f t="shared" ref="O797:O860" si="117">ROUND(IF($L797=11,$K797*$X$30,IF($L797=16,$K797*$X$32,IF($L797=21,$K797*$X$34,""))),1)</f>
        <v>3.2</v>
      </c>
    </row>
    <row r="798" spans="1:15" x14ac:dyDescent="0.25">
      <c r="A798" t="s">
        <v>1147</v>
      </c>
      <c r="B798">
        <v>2</v>
      </c>
      <c r="C798" t="s">
        <v>372</v>
      </c>
      <c r="D798">
        <v>912.94999999999993</v>
      </c>
      <c r="E798">
        <v>5738.028861571599</v>
      </c>
      <c r="F798">
        <v>0.95</v>
      </c>
      <c r="G798">
        <v>1.1000000000000001</v>
      </c>
      <c r="H798">
        <v>30</v>
      </c>
      <c r="I798">
        <v>16.600000000000001</v>
      </c>
      <c r="J798" t="s">
        <v>1001</v>
      </c>
      <c r="K798">
        <v>240</v>
      </c>
      <c r="L798">
        <v>11</v>
      </c>
      <c r="M798">
        <v>235</v>
      </c>
      <c r="N798">
        <f t="shared" si="116"/>
        <v>2.79</v>
      </c>
      <c r="O798">
        <f t="shared" si="117"/>
        <v>3.2</v>
      </c>
    </row>
    <row r="799" spans="1:15" x14ac:dyDescent="0.25">
      <c r="A799" t="s">
        <v>1148</v>
      </c>
      <c r="B799">
        <v>3</v>
      </c>
      <c r="C799" t="s">
        <v>281</v>
      </c>
      <c r="D799">
        <v>1216.95</v>
      </c>
      <c r="E799">
        <v>7647.9</v>
      </c>
      <c r="F799">
        <v>0.95</v>
      </c>
      <c r="G799">
        <v>1.1000000000000001</v>
      </c>
      <c r="H799">
        <v>47.2</v>
      </c>
      <c r="I799">
        <v>28</v>
      </c>
      <c r="J799" t="s">
        <v>1001</v>
      </c>
      <c r="K799">
        <v>240</v>
      </c>
      <c r="L799">
        <v>11</v>
      </c>
      <c r="M799">
        <v>235</v>
      </c>
      <c r="N799">
        <f t="shared" si="116"/>
        <v>2.79</v>
      </c>
      <c r="O799">
        <f t="shared" si="117"/>
        <v>3.2</v>
      </c>
    </row>
    <row r="800" spans="1:15" x14ac:dyDescent="0.25">
      <c r="A800" t="s">
        <v>1149</v>
      </c>
      <c r="B800">
        <v>0</v>
      </c>
      <c r="C800" t="s">
        <v>278</v>
      </c>
      <c r="D800">
        <v>0</v>
      </c>
      <c r="E800">
        <v>2599.6400000000003</v>
      </c>
      <c r="G800">
        <v>1.5</v>
      </c>
      <c r="J800" t="s">
        <v>1001</v>
      </c>
      <c r="K800">
        <v>240</v>
      </c>
      <c r="L800">
        <v>16</v>
      </c>
      <c r="M800">
        <v>235</v>
      </c>
      <c r="N800">
        <f t="shared" si="116"/>
        <v>2.42</v>
      </c>
      <c r="O800">
        <f t="shared" si="117"/>
        <v>4.8</v>
      </c>
    </row>
    <row r="801" spans="1:15" x14ac:dyDescent="0.25">
      <c r="A801" t="s">
        <v>1150</v>
      </c>
      <c r="B801">
        <v>1</v>
      </c>
      <c r="C801" t="s">
        <v>370</v>
      </c>
      <c r="D801">
        <v>1006.05</v>
      </c>
      <c r="E801">
        <v>6916.3686790875245</v>
      </c>
      <c r="F801">
        <v>0.95</v>
      </c>
      <c r="G801">
        <v>1.1000000000000001</v>
      </c>
      <c r="H801">
        <v>26</v>
      </c>
      <c r="I801">
        <v>16.399999999999999</v>
      </c>
      <c r="J801" t="s">
        <v>1001</v>
      </c>
      <c r="K801">
        <v>240</v>
      </c>
      <c r="L801">
        <v>16</v>
      </c>
      <c r="M801">
        <v>235</v>
      </c>
      <c r="N801">
        <f t="shared" si="116"/>
        <v>2.42</v>
      </c>
      <c r="O801">
        <f t="shared" si="117"/>
        <v>4.8</v>
      </c>
    </row>
    <row r="802" spans="1:15" x14ac:dyDescent="0.25">
      <c r="A802" t="s">
        <v>1151</v>
      </c>
      <c r="B802">
        <v>2</v>
      </c>
      <c r="C802" t="s">
        <v>372</v>
      </c>
      <c r="D802">
        <v>1043.0999999999999</v>
      </c>
      <c r="E802">
        <v>7167.9744986485921</v>
      </c>
      <c r="F802">
        <v>0.95</v>
      </c>
      <c r="G802">
        <v>1.1000000000000001</v>
      </c>
      <c r="H802">
        <v>30</v>
      </c>
      <c r="I802">
        <v>17.7</v>
      </c>
      <c r="J802" t="s">
        <v>1001</v>
      </c>
      <c r="K802">
        <v>240</v>
      </c>
      <c r="L802">
        <v>16</v>
      </c>
      <c r="M802">
        <v>235</v>
      </c>
      <c r="N802">
        <f t="shared" si="116"/>
        <v>2.42</v>
      </c>
      <c r="O802">
        <f t="shared" si="117"/>
        <v>4.8</v>
      </c>
    </row>
    <row r="803" spans="1:15" x14ac:dyDescent="0.25">
      <c r="A803" t="s">
        <v>1152</v>
      </c>
      <c r="B803">
        <v>3</v>
      </c>
      <c r="C803" t="s">
        <v>281</v>
      </c>
      <c r="D803">
        <v>1529.5</v>
      </c>
      <c r="E803">
        <v>10511.7</v>
      </c>
      <c r="F803">
        <v>0.95</v>
      </c>
      <c r="G803">
        <v>1.1000000000000001</v>
      </c>
      <c r="H803">
        <v>48.1</v>
      </c>
      <c r="I803">
        <v>29.7</v>
      </c>
      <c r="J803" t="s">
        <v>1001</v>
      </c>
      <c r="K803">
        <v>240</v>
      </c>
      <c r="L803">
        <v>16</v>
      </c>
      <c r="M803">
        <v>235</v>
      </c>
      <c r="N803">
        <f t="shared" si="116"/>
        <v>2.42</v>
      </c>
      <c r="O803">
        <f t="shared" si="117"/>
        <v>4.8</v>
      </c>
    </row>
    <row r="804" spans="1:15" x14ac:dyDescent="0.25">
      <c r="A804" t="s">
        <v>1153</v>
      </c>
      <c r="B804">
        <v>0</v>
      </c>
      <c r="C804" t="s">
        <v>278</v>
      </c>
      <c r="D804">
        <v>0</v>
      </c>
      <c r="E804">
        <v>4059.2000000000003</v>
      </c>
      <c r="G804">
        <v>1.5</v>
      </c>
      <c r="J804" t="s">
        <v>1001</v>
      </c>
      <c r="K804">
        <v>240</v>
      </c>
      <c r="L804">
        <v>21</v>
      </c>
      <c r="M804">
        <v>235</v>
      </c>
      <c r="N804">
        <f t="shared" si="116"/>
        <v>3.79</v>
      </c>
      <c r="O804">
        <f t="shared" si="117"/>
        <v>6.4</v>
      </c>
    </row>
    <row r="805" spans="1:15" x14ac:dyDescent="0.25">
      <c r="A805" t="s">
        <v>1154</v>
      </c>
      <c r="B805">
        <v>1</v>
      </c>
      <c r="C805" t="s">
        <v>370</v>
      </c>
      <c r="D805">
        <v>1097.6357431679662</v>
      </c>
      <c r="E805">
        <v>8907.2895892451361</v>
      </c>
      <c r="F805">
        <v>0.85</v>
      </c>
      <c r="G805">
        <v>1.05</v>
      </c>
      <c r="H805">
        <v>26</v>
      </c>
      <c r="I805">
        <v>16.399999999999999</v>
      </c>
      <c r="J805" t="s">
        <v>1001</v>
      </c>
      <c r="K805">
        <v>240</v>
      </c>
      <c r="L805">
        <v>21</v>
      </c>
      <c r="M805">
        <v>235</v>
      </c>
      <c r="N805">
        <f t="shared" si="116"/>
        <v>3.79</v>
      </c>
      <c r="O805">
        <f t="shared" si="117"/>
        <v>6.4</v>
      </c>
    </row>
    <row r="806" spans="1:15" x14ac:dyDescent="0.25">
      <c r="A806" t="s">
        <v>1155</v>
      </c>
      <c r="B806">
        <v>2</v>
      </c>
      <c r="C806" t="s">
        <v>372</v>
      </c>
      <c r="D806">
        <v>1137.5658789882752</v>
      </c>
      <c r="E806">
        <v>9231.3217513746804</v>
      </c>
      <c r="F806">
        <v>0.85</v>
      </c>
      <c r="G806">
        <v>1.05</v>
      </c>
      <c r="H806">
        <v>30</v>
      </c>
      <c r="I806">
        <v>17.7</v>
      </c>
      <c r="J806" t="s">
        <v>1001</v>
      </c>
      <c r="K806">
        <v>240</v>
      </c>
      <c r="L806">
        <v>21</v>
      </c>
      <c r="M806">
        <v>235</v>
      </c>
      <c r="N806">
        <f t="shared" si="116"/>
        <v>3.79</v>
      </c>
      <c r="O806">
        <f t="shared" si="117"/>
        <v>6.4</v>
      </c>
    </row>
    <row r="807" spans="1:15" x14ac:dyDescent="0.25">
      <c r="A807" t="s">
        <v>1156</v>
      </c>
      <c r="B807">
        <v>3</v>
      </c>
      <c r="C807" t="s">
        <v>281</v>
      </c>
      <c r="D807">
        <v>1668.2189999999998</v>
      </c>
      <c r="E807">
        <v>13537.56</v>
      </c>
      <c r="F807">
        <v>0.85</v>
      </c>
      <c r="G807">
        <v>1.05</v>
      </c>
      <c r="H807">
        <v>48.1</v>
      </c>
      <c r="I807">
        <v>29.7</v>
      </c>
      <c r="J807" t="s">
        <v>1001</v>
      </c>
      <c r="K807">
        <v>240</v>
      </c>
      <c r="L807">
        <v>21</v>
      </c>
      <c r="M807">
        <v>235</v>
      </c>
      <c r="N807">
        <f t="shared" si="116"/>
        <v>3.79</v>
      </c>
      <c r="O807">
        <f t="shared" si="117"/>
        <v>6.4</v>
      </c>
    </row>
    <row r="808" spans="1:15" x14ac:dyDescent="0.25">
      <c r="A808" t="s">
        <v>1157</v>
      </c>
      <c r="B808">
        <v>0</v>
      </c>
      <c r="C808" t="s">
        <v>278</v>
      </c>
      <c r="D808">
        <v>0</v>
      </c>
      <c r="E808">
        <v>488.24</v>
      </c>
      <c r="G808">
        <v>1.5</v>
      </c>
      <c r="J808" t="s">
        <v>383</v>
      </c>
      <c r="K808">
        <v>60</v>
      </c>
      <c r="L808">
        <v>11</v>
      </c>
      <c r="M808" t="s">
        <v>368</v>
      </c>
      <c r="N808">
        <f t="shared" si="116"/>
        <v>3.69</v>
      </c>
      <c r="O808">
        <f t="shared" si="117"/>
        <v>0.8</v>
      </c>
    </row>
    <row r="809" spans="1:15" x14ac:dyDescent="0.25">
      <c r="A809" t="s">
        <v>1158</v>
      </c>
      <c r="B809">
        <v>1</v>
      </c>
      <c r="C809" t="s">
        <v>370</v>
      </c>
      <c r="D809">
        <v>176.67500000000001</v>
      </c>
      <c r="E809">
        <v>1142.0361657917249</v>
      </c>
      <c r="F809">
        <v>0.95</v>
      </c>
      <c r="G809">
        <v>1.1000000000000001</v>
      </c>
      <c r="H809">
        <v>26</v>
      </c>
      <c r="I809">
        <v>4.8</v>
      </c>
      <c r="J809" t="s">
        <v>383</v>
      </c>
      <c r="K809">
        <v>60</v>
      </c>
      <c r="L809">
        <v>11</v>
      </c>
      <c r="M809" t="s">
        <v>368</v>
      </c>
      <c r="N809">
        <f t="shared" si="116"/>
        <v>3.69</v>
      </c>
      <c r="O809">
        <f t="shared" si="117"/>
        <v>0.8</v>
      </c>
    </row>
    <row r="810" spans="1:15" x14ac:dyDescent="0.25">
      <c r="A810" t="s">
        <v>1159</v>
      </c>
      <c r="B810">
        <v>2</v>
      </c>
      <c r="C810" t="s">
        <v>372</v>
      </c>
      <c r="D810">
        <v>189.625</v>
      </c>
      <c r="E810">
        <v>1222.9946868592929</v>
      </c>
      <c r="F810">
        <v>0.95</v>
      </c>
      <c r="G810">
        <v>1.1000000000000001</v>
      </c>
      <c r="H810">
        <v>30</v>
      </c>
      <c r="I810">
        <v>5.4</v>
      </c>
      <c r="J810" t="s">
        <v>383</v>
      </c>
      <c r="K810">
        <v>60</v>
      </c>
      <c r="L810">
        <v>11</v>
      </c>
      <c r="M810" t="s">
        <v>368</v>
      </c>
      <c r="N810">
        <f t="shared" si="116"/>
        <v>3.69</v>
      </c>
      <c r="O810">
        <f t="shared" si="117"/>
        <v>0.8</v>
      </c>
    </row>
    <row r="811" spans="1:15" x14ac:dyDescent="0.25">
      <c r="A811" t="s">
        <v>1160</v>
      </c>
      <c r="B811">
        <v>3</v>
      </c>
      <c r="C811" t="s">
        <v>281</v>
      </c>
      <c r="D811">
        <v>223.85000000000002</v>
      </c>
      <c r="E811">
        <v>1446.9</v>
      </c>
      <c r="F811">
        <v>0.95</v>
      </c>
      <c r="G811">
        <v>1.1000000000000001</v>
      </c>
      <c r="H811">
        <v>40</v>
      </c>
      <c r="I811">
        <v>6.8</v>
      </c>
      <c r="J811" t="s">
        <v>383</v>
      </c>
      <c r="K811">
        <v>60</v>
      </c>
      <c r="L811">
        <v>11</v>
      </c>
      <c r="M811" t="s">
        <v>368</v>
      </c>
      <c r="N811">
        <f t="shared" si="116"/>
        <v>3.69</v>
      </c>
      <c r="O811">
        <f t="shared" si="117"/>
        <v>0.8</v>
      </c>
    </row>
    <row r="812" spans="1:15" x14ac:dyDescent="0.25">
      <c r="A812" t="s">
        <v>1161</v>
      </c>
      <c r="B812">
        <v>0</v>
      </c>
      <c r="C812" t="s">
        <v>278</v>
      </c>
      <c r="D812">
        <v>0</v>
      </c>
      <c r="E812">
        <v>650.08000000000004</v>
      </c>
      <c r="G812">
        <v>1.5</v>
      </c>
      <c r="J812" t="s">
        <v>383</v>
      </c>
      <c r="K812">
        <v>60</v>
      </c>
      <c r="L812">
        <v>16</v>
      </c>
      <c r="M812" t="s">
        <v>368</v>
      </c>
      <c r="N812">
        <f t="shared" si="116"/>
        <v>2.73</v>
      </c>
      <c r="O812">
        <f t="shared" si="117"/>
        <v>1.2</v>
      </c>
    </row>
    <row r="813" spans="1:15" x14ac:dyDescent="0.25">
      <c r="A813" t="s">
        <v>1162</v>
      </c>
      <c r="B813">
        <v>1</v>
      </c>
      <c r="C813" t="s">
        <v>370</v>
      </c>
      <c r="D813">
        <v>197.95000000000002</v>
      </c>
      <c r="E813">
        <v>1399.7241764138612</v>
      </c>
      <c r="F813">
        <v>0.95</v>
      </c>
      <c r="G813">
        <v>1.1000000000000001</v>
      </c>
      <c r="H813">
        <v>26</v>
      </c>
      <c r="I813">
        <v>4.8</v>
      </c>
      <c r="J813" t="s">
        <v>383</v>
      </c>
      <c r="K813">
        <v>60</v>
      </c>
      <c r="L813">
        <v>16</v>
      </c>
      <c r="M813" t="s">
        <v>368</v>
      </c>
      <c r="N813">
        <f t="shared" si="116"/>
        <v>2.73</v>
      </c>
      <c r="O813">
        <f t="shared" si="117"/>
        <v>1.2</v>
      </c>
    </row>
    <row r="814" spans="1:15" x14ac:dyDescent="0.25">
      <c r="A814" t="s">
        <v>1163</v>
      </c>
      <c r="B814">
        <v>2</v>
      </c>
      <c r="C814" t="s">
        <v>372</v>
      </c>
      <c r="D814">
        <v>212.75</v>
      </c>
      <c r="E814">
        <v>1502.5729206967153</v>
      </c>
      <c r="F814">
        <v>0.95</v>
      </c>
      <c r="G814">
        <v>1.1000000000000001</v>
      </c>
      <c r="H814">
        <v>30</v>
      </c>
      <c r="I814">
        <v>5.5</v>
      </c>
      <c r="J814" t="s">
        <v>383</v>
      </c>
      <c r="K814">
        <v>60</v>
      </c>
      <c r="L814">
        <v>16</v>
      </c>
      <c r="M814" t="s">
        <v>368</v>
      </c>
      <c r="N814">
        <f t="shared" si="116"/>
        <v>2.73</v>
      </c>
      <c r="O814">
        <f t="shared" si="117"/>
        <v>1.2</v>
      </c>
    </row>
    <row r="815" spans="1:15" x14ac:dyDescent="0.25">
      <c r="A815" t="s">
        <v>1164</v>
      </c>
      <c r="B815">
        <v>3</v>
      </c>
      <c r="C815" t="s">
        <v>281</v>
      </c>
      <c r="D815">
        <v>282.125</v>
      </c>
      <c r="E815">
        <v>1988.7</v>
      </c>
      <c r="F815">
        <v>0.95</v>
      </c>
      <c r="G815">
        <v>1.1000000000000001</v>
      </c>
      <c r="H815">
        <v>41.1</v>
      </c>
      <c r="I815">
        <v>7.2</v>
      </c>
      <c r="J815" t="s">
        <v>383</v>
      </c>
      <c r="K815">
        <v>60</v>
      </c>
      <c r="L815">
        <v>16</v>
      </c>
      <c r="M815" t="s">
        <v>368</v>
      </c>
      <c r="N815">
        <f t="shared" si="116"/>
        <v>2.73</v>
      </c>
      <c r="O815">
        <f t="shared" si="117"/>
        <v>1.2</v>
      </c>
    </row>
    <row r="816" spans="1:15" x14ac:dyDescent="0.25">
      <c r="A816" t="s">
        <v>1165</v>
      </c>
      <c r="B816">
        <v>0</v>
      </c>
      <c r="C816" t="s">
        <v>278</v>
      </c>
      <c r="D816">
        <v>0</v>
      </c>
      <c r="E816">
        <v>1014.4000000000001</v>
      </c>
      <c r="G816">
        <v>1.5</v>
      </c>
      <c r="J816" t="s">
        <v>383</v>
      </c>
      <c r="K816">
        <v>60</v>
      </c>
      <c r="L816">
        <v>21</v>
      </c>
      <c r="M816" t="s">
        <v>368</v>
      </c>
      <c r="N816">
        <f t="shared" si="116"/>
        <v>4.28</v>
      </c>
      <c r="O816">
        <f t="shared" si="117"/>
        <v>1.6</v>
      </c>
    </row>
    <row r="817" spans="1:15" x14ac:dyDescent="0.25">
      <c r="A817" t="s">
        <v>1166</v>
      </c>
      <c r="B817">
        <v>1</v>
      </c>
      <c r="C817" t="s">
        <v>370</v>
      </c>
      <c r="D817">
        <v>216.29211969960124</v>
      </c>
      <c r="E817">
        <v>1802.6437228662567</v>
      </c>
      <c r="F817">
        <v>0.85</v>
      </c>
      <c r="G817">
        <v>1.05</v>
      </c>
      <c r="H817">
        <v>26</v>
      </c>
      <c r="I817">
        <v>4.8</v>
      </c>
      <c r="J817" t="s">
        <v>383</v>
      </c>
      <c r="K817">
        <v>60</v>
      </c>
      <c r="L817">
        <v>21</v>
      </c>
      <c r="M817" t="s">
        <v>368</v>
      </c>
      <c r="N817">
        <f t="shared" si="116"/>
        <v>4.28</v>
      </c>
      <c r="O817">
        <f t="shared" si="117"/>
        <v>1.6</v>
      </c>
    </row>
    <row r="818" spans="1:15" x14ac:dyDescent="0.25">
      <c r="A818" t="s">
        <v>1167</v>
      </c>
      <c r="B818">
        <v>2</v>
      </c>
      <c r="C818" t="s">
        <v>372</v>
      </c>
      <c r="D818">
        <v>232.18480290406953</v>
      </c>
      <c r="E818">
        <v>1935.0981352499616</v>
      </c>
      <c r="F818">
        <v>0.85</v>
      </c>
      <c r="G818">
        <v>1.05</v>
      </c>
      <c r="H818">
        <v>30</v>
      </c>
      <c r="I818">
        <v>5.5</v>
      </c>
      <c r="J818" t="s">
        <v>383</v>
      </c>
      <c r="K818">
        <v>60</v>
      </c>
      <c r="L818">
        <v>21</v>
      </c>
      <c r="M818" t="s">
        <v>368</v>
      </c>
      <c r="N818">
        <f t="shared" si="116"/>
        <v>4.28</v>
      </c>
      <c r="O818">
        <f t="shared" si="117"/>
        <v>1.6</v>
      </c>
    </row>
    <row r="819" spans="1:15" x14ac:dyDescent="0.25">
      <c r="A819" t="s">
        <v>1168</v>
      </c>
      <c r="B819">
        <v>3</v>
      </c>
      <c r="C819" t="s">
        <v>281</v>
      </c>
      <c r="D819">
        <v>307.30350000000004</v>
      </c>
      <c r="E819">
        <v>2561.16</v>
      </c>
      <c r="F819">
        <v>0.85</v>
      </c>
      <c r="G819">
        <v>1.05</v>
      </c>
      <c r="H819">
        <v>41.1</v>
      </c>
      <c r="I819">
        <v>7.2</v>
      </c>
      <c r="J819" t="s">
        <v>383</v>
      </c>
      <c r="K819">
        <v>60</v>
      </c>
      <c r="L819">
        <v>21</v>
      </c>
      <c r="M819" t="s">
        <v>368</v>
      </c>
      <c r="N819">
        <f t="shared" si="116"/>
        <v>4.28</v>
      </c>
      <c r="O819">
        <f t="shared" si="117"/>
        <v>1.6</v>
      </c>
    </row>
    <row r="820" spans="1:15" x14ac:dyDescent="0.25">
      <c r="A820" t="s">
        <v>1169</v>
      </c>
      <c r="B820">
        <v>0</v>
      </c>
      <c r="C820" t="s">
        <v>278</v>
      </c>
      <c r="D820">
        <v>0</v>
      </c>
      <c r="E820">
        <v>569.16000000000008</v>
      </c>
      <c r="G820">
        <v>1.5</v>
      </c>
      <c r="J820" t="s">
        <v>383</v>
      </c>
      <c r="K820">
        <v>70</v>
      </c>
      <c r="L820">
        <v>11</v>
      </c>
      <c r="M820" t="s">
        <v>383</v>
      </c>
      <c r="N820">
        <f t="shared" si="116"/>
        <v>3.64</v>
      </c>
      <c r="O820">
        <f t="shared" si="117"/>
        <v>0.9</v>
      </c>
    </row>
    <row r="821" spans="1:15" x14ac:dyDescent="0.25">
      <c r="A821" t="s">
        <v>1170</v>
      </c>
      <c r="B821">
        <v>1</v>
      </c>
      <c r="C821" t="s">
        <v>370</v>
      </c>
      <c r="D821">
        <v>216.46246155704532</v>
      </c>
      <c r="E821">
        <v>1397.1861540381678</v>
      </c>
      <c r="F821">
        <v>0.95</v>
      </c>
      <c r="G821">
        <v>1.1000000000000001</v>
      </c>
      <c r="H821">
        <v>26</v>
      </c>
      <c r="I821">
        <v>5.5</v>
      </c>
      <c r="J821" t="s">
        <v>383</v>
      </c>
      <c r="K821">
        <v>70</v>
      </c>
      <c r="L821">
        <v>11</v>
      </c>
      <c r="M821" t="s">
        <v>383</v>
      </c>
      <c r="N821">
        <f t="shared" si="116"/>
        <v>3.64</v>
      </c>
      <c r="O821">
        <f t="shared" si="117"/>
        <v>0.9</v>
      </c>
    </row>
    <row r="822" spans="1:15" x14ac:dyDescent="0.25">
      <c r="A822" t="s">
        <v>1171</v>
      </c>
      <c r="B822">
        <v>2</v>
      </c>
      <c r="C822" t="s">
        <v>372</v>
      </c>
      <c r="D822">
        <v>232.13273962868439</v>
      </c>
      <c r="E822">
        <v>1498.3320774196782</v>
      </c>
      <c r="F822">
        <v>0.95</v>
      </c>
      <c r="G822">
        <v>1.1000000000000001</v>
      </c>
      <c r="H822">
        <v>30</v>
      </c>
      <c r="I822">
        <v>5.9</v>
      </c>
      <c r="J822" t="s">
        <v>383</v>
      </c>
      <c r="K822">
        <v>70</v>
      </c>
      <c r="L822">
        <v>11</v>
      </c>
      <c r="M822" t="s">
        <v>383</v>
      </c>
      <c r="N822">
        <f t="shared" si="116"/>
        <v>3.64</v>
      </c>
      <c r="O822">
        <f t="shared" si="117"/>
        <v>0.9</v>
      </c>
    </row>
    <row r="823" spans="1:15" x14ac:dyDescent="0.25">
      <c r="A823" t="s">
        <v>1172</v>
      </c>
      <c r="B823">
        <v>3</v>
      </c>
      <c r="C823" t="s">
        <v>281</v>
      </c>
      <c r="D823">
        <v>277.53700000000003</v>
      </c>
      <c r="E823">
        <v>1791.4</v>
      </c>
      <c r="F823">
        <v>0.95</v>
      </c>
      <c r="G823">
        <v>1.1000000000000001</v>
      </c>
      <c r="H823">
        <v>41</v>
      </c>
      <c r="I823">
        <v>7.9</v>
      </c>
      <c r="J823" t="s">
        <v>383</v>
      </c>
      <c r="K823">
        <v>70</v>
      </c>
      <c r="L823">
        <v>11</v>
      </c>
      <c r="M823" t="s">
        <v>383</v>
      </c>
      <c r="N823">
        <f t="shared" si="116"/>
        <v>3.64</v>
      </c>
      <c r="O823">
        <f t="shared" si="117"/>
        <v>0.9</v>
      </c>
    </row>
    <row r="824" spans="1:15" x14ac:dyDescent="0.25">
      <c r="A824" t="s">
        <v>1173</v>
      </c>
      <c r="B824">
        <v>0</v>
      </c>
      <c r="C824" t="s">
        <v>278</v>
      </c>
      <c r="D824">
        <v>0</v>
      </c>
      <c r="E824">
        <v>758.2</v>
      </c>
      <c r="G824">
        <v>1.5</v>
      </c>
      <c r="J824" t="s">
        <v>383</v>
      </c>
      <c r="K824">
        <v>70</v>
      </c>
      <c r="L824">
        <v>16</v>
      </c>
      <c r="M824" t="s">
        <v>383</v>
      </c>
      <c r="N824">
        <f t="shared" si="116"/>
        <v>2.71</v>
      </c>
      <c r="O824">
        <f t="shared" si="117"/>
        <v>1.4</v>
      </c>
    </row>
    <row r="825" spans="1:15" x14ac:dyDescent="0.25">
      <c r="A825" t="s">
        <v>1174</v>
      </c>
      <c r="B825">
        <v>1</v>
      </c>
      <c r="C825" t="s">
        <v>370</v>
      </c>
      <c r="D825">
        <v>203.12787112839561</v>
      </c>
      <c r="E825">
        <v>1627.62717250317</v>
      </c>
      <c r="F825">
        <v>0.95</v>
      </c>
      <c r="G825">
        <v>1.1000000000000001</v>
      </c>
      <c r="H825">
        <v>26</v>
      </c>
      <c r="I825">
        <v>5.0999999999999996</v>
      </c>
      <c r="J825" t="s">
        <v>383</v>
      </c>
      <c r="K825">
        <v>70</v>
      </c>
      <c r="L825">
        <v>16</v>
      </c>
      <c r="M825" t="s">
        <v>383</v>
      </c>
      <c r="N825">
        <f t="shared" si="116"/>
        <v>2.71</v>
      </c>
      <c r="O825">
        <f t="shared" si="117"/>
        <v>1.4</v>
      </c>
    </row>
    <row r="826" spans="1:15" x14ac:dyDescent="0.25">
      <c r="A826" t="s">
        <v>1175</v>
      </c>
      <c r="B826">
        <v>2</v>
      </c>
      <c r="C826" t="s">
        <v>372</v>
      </c>
      <c r="D826">
        <v>218.05327345153719</v>
      </c>
      <c r="E826">
        <v>1747.2217424001376</v>
      </c>
      <c r="F826">
        <v>0.95</v>
      </c>
      <c r="G826">
        <v>1.1000000000000001</v>
      </c>
      <c r="H826">
        <v>30</v>
      </c>
      <c r="I826">
        <v>5.6</v>
      </c>
      <c r="J826" t="s">
        <v>383</v>
      </c>
      <c r="K826">
        <v>70</v>
      </c>
      <c r="L826">
        <v>16</v>
      </c>
      <c r="M826" t="s">
        <v>383</v>
      </c>
      <c r="N826">
        <f t="shared" si="116"/>
        <v>2.71</v>
      </c>
      <c r="O826">
        <f t="shared" si="117"/>
        <v>1.4</v>
      </c>
    </row>
    <row r="827" spans="1:15" x14ac:dyDescent="0.25">
      <c r="A827" t="s">
        <v>1176</v>
      </c>
      <c r="B827">
        <v>3</v>
      </c>
      <c r="C827" t="s">
        <v>281</v>
      </c>
      <c r="D827">
        <v>288.60000000000002</v>
      </c>
      <c r="E827">
        <v>2312.5</v>
      </c>
      <c r="F827">
        <v>0.95</v>
      </c>
      <c r="G827">
        <v>1.1000000000000001</v>
      </c>
      <c r="H827">
        <v>41.1</v>
      </c>
      <c r="I827">
        <v>7.2</v>
      </c>
      <c r="J827" t="s">
        <v>383</v>
      </c>
      <c r="K827">
        <v>70</v>
      </c>
      <c r="L827">
        <v>16</v>
      </c>
      <c r="M827" t="s">
        <v>383</v>
      </c>
      <c r="N827">
        <f t="shared" si="116"/>
        <v>2.71</v>
      </c>
      <c r="O827">
        <f t="shared" si="117"/>
        <v>1.4</v>
      </c>
    </row>
    <row r="828" spans="1:15" x14ac:dyDescent="0.25">
      <c r="A828" t="s">
        <v>1177</v>
      </c>
      <c r="B828">
        <v>0</v>
      </c>
      <c r="C828" t="s">
        <v>278</v>
      </c>
      <c r="D828">
        <v>0</v>
      </c>
      <c r="E828">
        <v>1184</v>
      </c>
      <c r="G828">
        <v>1.5</v>
      </c>
      <c r="J828" t="s">
        <v>383</v>
      </c>
      <c r="K828">
        <v>70</v>
      </c>
      <c r="L828">
        <v>21</v>
      </c>
      <c r="M828" t="s">
        <v>383</v>
      </c>
      <c r="N828">
        <f t="shared" si="116"/>
        <v>4.25</v>
      </c>
      <c r="O828">
        <f t="shared" si="117"/>
        <v>1.9</v>
      </c>
    </row>
    <row r="829" spans="1:15" x14ac:dyDescent="0.25">
      <c r="A829" t="s">
        <v>1178</v>
      </c>
      <c r="B829">
        <v>1</v>
      </c>
      <c r="C829" t="s">
        <v>370</v>
      </c>
      <c r="D829">
        <v>222.28178769441291</v>
      </c>
      <c r="E829">
        <v>1977.8291945358951</v>
      </c>
      <c r="F829">
        <v>0.85</v>
      </c>
      <c r="G829">
        <v>1.05</v>
      </c>
      <c r="H829">
        <v>26</v>
      </c>
      <c r="I829">
        <v>5.0999999999999996</v>
      </c>
      <c r="J829" t="s">
        <v>383</v>
      </c>
      <c r="K829">
        <v>70</v>
      </c>
      <c r="L829">
        <v>21</v>
      </c>
      <c r="M829" t="s">
        <v>383</v>
      </c>
      <c r="N829">
        <f t="shared" si="116"/>
        <v>4.25</v>
      </c>
      <c r="O829">
        <f t="shared" si="117"/>
        <v>1.9</v>
      </c>
    </row>
    <row r="830" spans="1:15" x14ac:dyDescent="0.25">
      <c r="A830" t="s">
        <v>1179</v>
      </c>
      <c r="B830">
        <v>2</v>
      </c>
      <c r="C830" t="s">
        <v>372</v>
      </c>
      <c r="D830">
        <v>238.614578916102</v>
      </c>
      <c r="E830">
        <v>2123.1558613833213</v>
      </c>
      <c r="F830">
        <v>0.85</v>
      </c>
      <c r="G830">
        <v>1.05</v>
      </c>
      <c r="H830">
        <v>30</v>
      </c>
      <c r="I830">
        <v>5.6</v>
      </c>
      <c r="J830" t="s">
        <v>383</v>
      </c>
      <c r="K830">
        <v>70</v>
      </c>
      <c r="L830">
        <v>21</v>
      </c>
      <c r="M830" t="s">
        <v>383</v>
      </c>
      <c r="N830">
        <f t="shared" si="116"/>
        <v>4.25</v>
      </c>
      <c r="O830">
        <f t="shared" si="117"/>
        <v>1.9</v>
      </c>
    </row>
    <row r="831" spans="1:15" x14ac:dyDescent="0.25">
      <c r="A831" t="s">
        <v>1180</v>
      </c>
      <c r="B831">
        <v>3</v>
      </c>
      <c r="C831" t="s">
        <v>281</v>
      </c>
      <c r="D831">
        <v>315.81350000000003</v>
      </c>
      <c r="E831">
        <v>2810.06</v>
      </c>
      <c r="F831">
        <v>0.85</v>
      </c>
      <c r="G831">
        <v>1.05</v>
      </c>
      <c r="H831">
        <v>41.1</v>
      </c>
      <c r="I831">
        <v>7.2</v>
      </c>
      <c r="J831" t="s">
        <v>383</v>
      </c>
      <c r="K831">
        <v>70</v>
      </c>
      <c r="L831">
        <v>21</v>
      </c>
      <c r="M831" t="s">
        <v>383</v>
      </c>
      <c r="N831">
        <f t="shared" si="116"/>
        <v>4.25</v>
      </c>
      <c r="O831">
        <f t="shared" si="117"/>
        <v>1.9</v>
      </c>
    </row>
    <row r="832" spans="1:15" x14ac:dyDescent="0.25">
      <c r="A832" t="s">
        <v>1181</v>
      </c>
      <c r="B832">
        <v>0</v>
      </c>
      <c r="C832" t="s">
        <v>278</v>
      </c>
      <c r="D832">
        <v>0</v>
      </c>
      <c r="E832">
        <v>650.76</v>
      </c>
      <c r="G832">
        <v>1.5</v>
      </c>
      <c r="J832" t="s">
        <v>383</v>
      </c>
      <c r="K832">
        <v>80</v>
      </c>
      <c r="L832">
        <v>11</v>
      </c>
      <c r="M832" t="s">
        <v>396</v>
      </c>
      <c r="N832">
        <f t="shared" si="116"/>
        <v>3.59</v>
      </c>
      <c r="O832">
        <f t="shared" si="117"/>
        <v>1.1000000000000001</v>
      </c>
    </row>
    <row r="833" spans="1:15" x14ac:dyDescent="0.25">
      <c r="A833" t="s">
        <v>1182</v>
      </c>
      <c r="B833">
        <v>1</v>
      </c>
      <c r="C833" t="s">
        <v>370</v>
      </c>
      <c r="D833">
        <v>255.3</v>
      </c>
      <c r="E833">
        <v>1647.5037394527276</v>
      </c>
      <c r="F833">
        <v>0.95</v>
      </c>
      <c r="G833">
        <v>1.1000000000000001</v>
      </c>
      <c r="H833">
        <v>26</v>
      </c>
      <c r="I833">
        <v>6.3</v>
      </c>
      <c r="J833" t="s">
        <v>383</v>
      </c>
      <c r="K833">
        <v>80</v>
      </c>
      <c r="L833">
        <v>11</v>
      </c>
      <c r="M833" t="s">
        <v>396</v>
      </c>
      <c r="N833">
        <f t="shared" si="116"/>
        <v>3.59</v>
      </c>
      <c r="O833">
        <f t="shared" si="117"/>
        <v>1.1000000000000001</v>
      </c>
    </row>
    <row r="834" spans="1:15" x14ac:dyDescent="0.25">
      <c r="A834" t="s">
        <v>1183</v>
      </c>
      <c r="B834">
        <v>2</v>
      </c>
      <c r="C834" t="s">
        <v>372</v>
      </c>
      <c r="D834">
        <v>273.8</v>
      </c>
      <c r="E834">
        <v>1769.505282019556</v>
      </c>
      <c r="F834">
        <v>0.95</v>
      </c>
      <c r="G834">
        <v>1.1000000000000001</v>
      </c>
      <c r="H834">
        <v>30</v>
      </c>
      <c r="I834">
        <v>6.8</v>
      </c>
      <c r="J834" t="s">
        <v>383</v>
      </c>
      <c r="K834">
        <v>80</v>
      </c>
      <c r="L834">
        <v>11</v>
      </c>
      <c r="M834" t="s">
        <v>396</v>
      </c>
      <c r="N834">
        <f t="shared" si="116"/>
        <v>3.59</v>
      </c>
      <c r="O834">
        <f t="shared" si="117"/>
        <v>1.1000000000000001</v>
      </c>
    </row>
    <row r="835" spans="1:15" x14ac:dyDescent="0.25">
      <c r="A835" t="s">
        <v>1184</v>
      </c>
      <c r="B835">
        <v>3</v>
      </c>
      <c r="C835" t="s">
        <v>281</v>
      </c>
      <c r="D835">
        <v>331.15000000000003</v>
      </c>
      <c r="E835">
        <v>2135.9</v>
      </c>
      <c r="F835">
        <v>0.95</v>
      </c>
      <c r="G835">
        <v>1.1000000000000001</v>
      </c>
      <c r="H835">
        <v>41.8</v>
      </c>
      <c r="I835">
        <v>9.1</v>
      </c>
      <c r="J835" t="s">
        <v>383</v>
      </c>
      <c r="K835">
        <v>80</v>
      </c>
      <c r="L835">
        <v>11</v>
      </c>
      <c r="M835" t="s">
        <v>396</v>
      </c>
      <c r="N835">
        <f t="shared" si="116"/>
        <v>3.59</v>
      </c>
      <c r="O835">
        <f t="shared" si="117"/>
        <v>1.1000000000000001</v>
      </c>
    </row>
    <row r="836" spans="1:15" x14ac:dyDescent="0.25">
      <c r="A836" t="s">
        <v>1185</v>
      </c>
      <c r="B836">
        <v>0</v>
      </c>
      <c r="C836" t="s">
        <v>278</v>
      </c>
      <c r="D836">
        <v>0</v>
      </c>
      <c r="E836">
        <v>866.32</v>
      </c>
      <c r="G836">
        <v>1.5</v>
      </c>
      <c r="J836" t="s">
        <v>383</v>
      </c>
      <c r="K836">
        <v>80</v>
      </c>
      <c r="L836">
        <v>16</v>
      </c>
      <c r="M836" t="s">
        <v>396</v>
      </c>
      <c r="N836">
        <f t="shared" si="116"/>
        <v>2.69</v>
      </c>
      <c r="O836">
        <f t="shared" si="117"/>
        <v>1.6</v>
      </c>
    </row>
    <row r="837" spans="1:15" x14ac:dyDescent="0.25">
      <c r="A837" t="s">
        <v>1186</v>
      </c>
      <c r="B837">
        <v>1</v>
      </c>
      <c r="C837" t="s">
        <v>370</v>
      </c>
      <c r="D837">
        <v>288.60000000000002</v>
      </c>
      <c r="E837">
        <v>2040.4331716148024</v>
      </c>
      <c r="F837">
        <v>0.95</v>
      </c>
      <c r="G837">
        <v>1.1000000000000001</v>
      </c>
      <c r="H837">
        <v>26</v>
      </c>
      <c r="I837">
        <v>6</v>
      </c>
      <c r="J837" t="s">
        <v>383</v>
      </c>
      <c r="K837">
        <v>80</v>
      </c>
      <c r="L837">
        <v>16</v>
      </c>
      <c r="M837" t="s">
        <v>396</v>
      </c>
      <c r="N837">
        <f t="shared" si="116"/>
        <v>2.69</v>
      </c>
      <c r="O837">
        <f t="shared" si="117"/>
        <v>1.6</v>
      </c>
    </row>
    <row r="838" spans="1:15" x14ac:dyDescent="0.25">
      <c r="A838" t="s">
        <v>1187</v>
      </c>
      <c r="B838">
        <v>2</v>
      </c>
      <c r="C838" t="s">
        <v>372</v>
      </c>
      <c r="D838">
        <v>309.875</v>
      </c>
      <c r="E838">
        <v>2188.0092071816284</v>
      </c>
      <c r="F838">
        <v>0.95</v>
      </c>
      <c r="G838">
        <v>1.1000000000000001</v>
      </c>
      <c r="H838">
        <v>30</v>
      </c>
      <c r="I838">
        <v>6.7</v>
      </c>
      <c r="J838" t="s">
        <v>383</v>
      </c>
      <c r="K838">
        <v>80</v>
      </c>
      <c r="L838">
        <v>16</v>
      </c>
      <c r="M838" t="s">
        <v>396</v>
      </c>
      <c r="N838">
        <f t="shared" si="116"/>
        <v>2.69</v>
      </c>
      <c r="O838">
        <f t="shared" si="117"/>
        <v>1.6</v>
      </c>
    </row>
    <row r="839" spans="1:15" x14ac:dyDescent="0.25">
      <c r="A839" t="s">
        <v>1188</v>
      </c>
      <c r="B839">
        <v>3</v>
      </c>
      <c r="C839" t="s">
        <v>281</v>
      </c>
      <c r="D839">
        <v>416.25</v>
      </c>
      <c r="E839">
        <v>2935.7</v>
      </c>
      <c r="F839">
        <v>0.95</v>
      </c>
      <c r="G839">
        <v>1.1000000000000001</v>
      </c>
      <c r="H839">
        <v>42.4</v>
      </c>
      <c r="I839">
        <v>9</v>
      </c>
      <c r="J839" t="s">
        <v>383</v>
      </c>
      <c r="K839">
        <v>80</v>
      </c>
      <c r="L839">
        <v>16</v>
      </c>
      <c r="M839" t="s">
        <v>396</v>
      </c>
      <c r="N839">
        <f t="shared" si="116"/>
        <v>2.69</v>
      </c>
      <c r="O839">
        <f t="shared" si="117"/>
        <v>1.6</v>
      </c>
    </row>
    <row r="840" spans="1:15" x14ac:dyDescent="0.25">
      <c r="A840" t="s">
        <v>1189</v>
      </c>
      <c r="B840">
        <v>0</v>
      </c>
      <c r="C840" t="s">
        <v>278</v>
      </c>
      <c r="D840">
        <v>0</v>
      </c>
      <c r="E840">
        <v>1352.8000000000002</v>
      </c>
      <c r="G840">
        <v>1.5</v>
      </c>
      <c r="J840" t="s">
        <v>383</v>
      </c>
      <c r="K840">
        <v>80</v>
      </c>
      <c r="L840">
        <v>21</v>
      </c>
      <c r="M840" t="s">
        <v>396</v>
      </c>
      <c r="N840">
        <f t="shared" si="116"/>
        <v>4.2300000000000004</v>
      </c>
      <c r="O840">
        <f t="shared" si="117"/>
        <v>2.1</v>
      </c>
    </row>
    <row r="841" spans="1:15" x14ac:dyDescent="0.25">
      <c r="A841" t="s">
        <v>1190</v>
      </c>
      <c r="B841">
        <v>1</v>
      </c>
      <c r="C841" t="s">
        <v>370</v>
      </c>
      <c r="D841">
        <v>315.29755878379319</v>
      </c>
      <c r="E841">
        <v>2627.7848955664344</v>
      </c>
      <c r="F841">
        <v>0.85</v>
      </c>
      <c r="G841">
        <v>1.05</v>
      </c>
      <c r="H841">
        <v>26</v>
      </c>
      <c r="I841">
        <v>6</v>
      </c>
      <c r="J841" t="s">
        <v>383</v>
      </c>
      <c r="K841">
        <v>80</v>
      </c>
      <c r="L841">
        <v>21</v>
      </c>
      <c r="M841" t="s">
        <v>396</v>
      </c>
      <c r="N841">
        <f t="shared" si="116"/>
        <v>4.2300000000000004</v>
      </c>
      <c r="O841">
        <f t="shared" si="117"/>
        <v>2.1</v>
      </c>
    </row>
    <row r="842" spans="1:15" x14ac:dyDescent="0.25">
      <c r="A842" t="s">
        <v>1191</v>
      </c>
      <c r="B842">
        <v>2</v>
      </c>
      <c r="C842" t="s">
        <v>372</v>
      </c>
      <c r="D842">
        <v>338.10171840857828</v>
      </c>
      <c r="E842">
        <v>2817.8416357747774</v>
      </c>
      <c r="F842">
        <v>0.85</v>
      </c>
      <c r="G842">
        <v>1.05</v>
      </c>
      <c r="H842">
        <v>30</v>
      </c>
      <c r="I842">
        <v>6.7</v>
      </c>
      <c r="J842" t="s">
        <v>383</v>
      </c>
      <c r="K842">
        <v>80</v>
      </c>
      <c r="L842">
        <v>21</v>
      </c>
      <c r="M842" t="s">
        <v>396</v>
      </c>
      <c r="N842">
        <f t="shared" si="116"/>
        <v>4.2300000000000004</v>
      </c>
      <c r="O842">
        <f t="shared" si="117"/>
        <v>2.1</v>
      </c>
    </row>
    <row r="843" spans="1:15" x14ac:dyDescent="0.25">
      <c r="A843" t="s">
        <v>1192</v>
      </c>
      <c r="B843">
        <v>3</v>
      </c>
      <c r="C843" t="s">
        <v>281</v>
      </c>
      <c r="D843">
        <v>453.63850000000002</v>
      </c>
      <c r="E843">
        <v>3780.76</v>
      </c>
      <c r="F843">
        <v>0.85</v>
      </c>
      <c r="G843">
        <v>1.05</v>
      </c>
      <c r="H843">
        <v>42.4</v>
      </c>
      <c r="I843">
        <v>9</v>
      </c>
      <c r="J843" t="s">
        <v>383</v>
      </c>
      <c r="K843">
        <v>80</v>
      </c>
      <c r="L843">
        <v>21</v>
      </c>
      <c r="M843" t="s">
        <v>396</v>
      </c>
      <c r="N843">
        <f t="shared" si="116"/>
        <v>4.2300000000000004</v>
      </c>
      <c r="O843">
        <f t="shared" si="117"/>
        <v>2.1</v>
      </c>
    </row>
    <row r="844" spans="1:15" x14ac:dyDescent="0.25">
      <c r="A844" t="s">
        <v>1193</v>
      </c>
      <c r="B844">
        <v>0</v>
      </c>
      <c r="C844" t="s">
        <v>278</v>
      </c>
      <c r="D844">
        <v>0</v>
      </c>
      <c r="E844">
        <v>731.68000000000006</v>
      </c>
      <c r="G844">
        <v>1.5</v>
      </c>
      <c r="J844" t="s">
        <v>383</v>
      </c>
      <c r="K844">
        <v>90</v>
      </c>
      <c r="L844">
        <v>11</v>
      </c>
      <c r="M844" t="s">
        <v>409</v>
      </c>
      <c r="N844">
        <f t="shared" si="116"/>
        <v>3.54</v>
      </c>
      <c r="O844">
        <f t="shared" si="117"/>
        <v>1.2</v>
      </c>
    </row>
    <row r="845" spans="1:15" x14ac:dyDescent="0.25">
      <c r="A845" t="s">
        <v>1194</v>
      </c>
      <c r="B845">
        <v>1</v>
      </c>
      <c r="C845" t="s">
        <v>370</v>
      </c>
      <c r="D845">
        <v>293.37579267203114</v>
      </c>
      <c r="E845">
        <v>1893.6336235985709</v>
      </c>
      <c r="F845">
        <v>0.95</v>
      </c>
      <c r="G845">
        <v>1.1000000000000001</v>
      </c>
      <c r="H845">
        <v>26</v>
      </c>
      <c r="I845">
        <v>6.7</v>
      </c>
      <c r="J845" t="s">
        <v>383</v>
      </c>
      <c r="K845">
        <v>90</v>
      </c>
      <c r="L845">
        <v>11</v>
      </c>
      <c r="M845" t="s">
        <v>409</v>
      </c>
      <c r="N845">
        <f t="shared" si="116"/>
        <v>3.54</v>
      </c>
      <c r="O845">
        <f t="shared" si="117"/>
        <v>1.2</v>
      </c>
    </row>
    <row r="846" spans="1:15" x14ac:dyDescent="0.25">
      <c r="A846" t="s">
        <v>1195</v>
      </c>
      <c r="B846">
        <v>2</v>
      </c>
      <c r="C846" t="s">
        <v>372</v>
      </c>
      <c r="D846">
        <v>315.58934619649943</v>
      </c>
      <c r="E846">
        <v>2037.0140009310799</v>
      </c>
      <c r="F846">
        <v>0.95</v>
      </c>
      <c r="G846">
        <v>1.1000000000000001</v>
      </c>
      <c r="H846">
        <v>30</v>
      </c>
      <c r="I846">
        <v>7.4</v>
      </c>
      <c r="J846" t="s">
        <v>383</v>
      </c>
      <c r="K846">
        <v>90</v>
      </c>
      <c r="L846">
        <v>11</v>
      </c>
      <c r="M846" t="s">
        <v>409</v>
      </c>
      <c r="N846">
        <f t="shared" si="116"/>
        <v>3.54</v>
      </c>
      <c r="O846">
        <f t="shared" si="117"/>
        <v>1.2</v>
      </c>
    </row>
    <row r="847" spans="1:15" x14ac:dyDescent="0.25">
      <c r="A847" t="s">
        <v>1196</v>
      </c>
      <c r="B847">
        <v>3</v>
      </c>
      <c r="C847" t="s">
        <v>281</v>
      </c>
      <c r="D847">
        <v>384.28200000000004</v>
      </c>
      <c r="E847">
        <v>2480.4</v>
      </c>
      <c r="F847">
        <v>0.95</v>
      </c>
      <c r="G847">
        <v>1.1000000000000001</v>
      </c>
      <c r="H847">
        <v>42.4</v>
      </c>
      <c r="I847">
        <v>10.3</v>
      </c>
      <c r="J847" t="s">
        <v>383</v>
      </c>
      <c r="K847">
        <v>90</v>
      </c>
      <c r="L847">
        <v>11</v>
      </c>
      <c r="M847" t="s">
        <v>409</v>
      </c>
      <c r="N847">
        <f t="shared" si="116"/>
        <v>3.54</v>
      </c>
      <c r="O847">
        <f t="shared" si="117"/>
        <v>1.2</v>
      </c>
    </row>
    <row r="848" spans="1:15" x14ac:dyDescent="0.25">
      <c r="A848" t="s">
        <v>1197</v>
      </c>
      <c r="B848">
        <v>0</v>
      </c>
      <c r="C848" t="s">
        <v>278</v>
      </c>
      <c r="D848">
        <v>0</v>
      </c>
      <c r="E848">
        <v>975.12000000000012</v>
      </c>
      <c r="G848">
        <v>1.5</v>
      </c>
      <c r="J848" t="s">
        <v>383</v>
      </c>
      <c r="K848">
        <v>90</v>
      </c>
      <c r="L848">
        <v>16</v>
      </c>
      <c r="M848" t="s">
        <v>409</v>
      </c>
      <c r="N848">
        <f t="shared" si="116"/>
        <v>2.67</v>
      </c>
      <c r="O848">
        <f t="shared" si="117"/>
        <v>1.8</v>
      </c>
    </row>
    <row r="849" spans="1:15" x14ac:dyDescent="0.25">
      <c r="A849" t="s">
        <v>1198</v>
      </c>
      <c r="B849">
        <v>1</v>
      </c>
      <c r="C849" t="s">
        <v>370</v>
      </c>
      <c r="D849">
        <v>330.94593339568098</v>
      </c>
      <c r="E849">
        <v>2336.669516687492</v>
      </c>
      <c r="F849">
        <v>0.95</v>
      </c>
      <c r="G849">
        <v>1.1000000000000001</v>
      </c>
      <c r="H849">
        <v>26</v>
      </c>
      <c r="I849">
        <v>7</v>
      </c>
      <c r="J849" t="s">
        <v>383</v>
      </c>
      <c r="K849">
        <v>90</v>
      </c>
      <c r="L849">
        <v>16</v>
      </c>
      <c r="M849" t="s">
        <v>409</v>
      </c>
      <c r="N849">
        <f t="shared" si="116"/>
        <v>2.67</v>
      </c>
      <c r="O849">
        <f t="shared" si="117"/>
        <v>1.8</v>
      </c>
    </row>
    <row r="850" spans="1:15" x14ac:dyDescent="0.25">
      <c r="A850" t="s">
        <v>1199</v>
      </c>
      <c r="B850">
        <v>2</v>
      </c>
      <c r="C850" t="s">
        <v>372</v>
      </c>
      <c r="D850">
        <v>354.55580349455562</v>
      </c>
      <c r="E850">
        <v>2503.3688418217644</v>
      </c>
      <c r="F850">
        <v>0.95</v>
      </c>
      <c r="G850">
        <v>1.1000000000000001</v>
      </c>
      <c r="H850">
        <v>30</v>
      </c>
      <c r="I850">
        <v>7.7</v>
      </c>
      <c r="J850" t="s">
        <v>383</v>
      </c>
      <c r="K850">
        <v>90</v>
      </c>
      <c r="L850">
        <v>16</v>
      </c>
      <c r="M850" t="s">
        <v>409</v>
      </c>
      <c r="N850">
        <f t="shared" si="116"/>
        <v>2.67</v>
      </c>
      <c r="O850">
        <f t="shared" si="117"/>
        <v>1.8</v>
      </c>
    </row>
    <row r="851" spans="1:15" x14ac:dyDescent="0.25">
      <c r="A851" t="s">
        <v>1200</v>
      </c>
      <c r="B851">
        <v>3</v>
      </c>
      <c r="C851" t="s">
        <v>281</v>
      </c>
      <c r="D851">
        <v>482.85</v>
      </c>
      <c r="E851">
        <v>3409.2</v>
      </c>
      <c r="F851">
        <v>0.95</v>
      </c>
      <c r="G851">
        <v>1.1000000000000001</v>
      </c>
      <c r="H851">
        <v>43.3</v>
      </c>
      <c r="I851">
        <v>10.7</v>
      </c>
      <c r="J851" t="s">
        <v>383</v>
      </c>
      <c r="K851">
        <v>90</v>
      </c>
      <c r="L851">
        <v>16</v>
      </c>
      <c r="M851" t="s">
        <v>409</v>
      </c>
      <c r="N851">
        <f t="shared" si="116"/>
        <v>2.67</v>
      </c>
      <c r="O851">
        <f t="shared" si="117"/>
        <v>1.8</v>
      </c>
    </row>
    <row r="852" spans="1:15" x14ac:dyDescent="0.25">
      <c r="A852" t="s">
        <v>1201</v>
      </c>
      <c r="B852">
        <v>0</v>
      </c>
      <c r="C852" t="s">
        <v>278</v>
      </c>
      <c r="D852">
        <v>0</v>
      </c>
      <c r="E852">
        <v>1522.4</v>
      </c>
      <c r="G852">
        <v>1.5</v>
      </c>
      <c r="J852" t="s">
        <v>383</v>
      </c>
      <c r="K852">
        <v>90</v>
      </c>
      <c r="L852">
        <v>21</v>
      </c>
      <c r="M852" t="s">
        <v>409</v>
      </c>
      <c r="N852">
        <f t="shared" si="116"/>
        <v>4.2</v>
      </c>
      <c r="O852">
        <f t="shared" si="117"/>
        <v>2.4</v>
      </c>
    </row>
    <row r="853" spans="1:15" x14ac:dyDescent="0.25">
      <c r="A853" t="s">
        <v>1202</v>
      </c>
      <c r="B853">
        <v>1</v>
      </c>
      <c r="C853" t="s">
        <v>370</v>
      </c>
      <c r="D853">
        <v>361.07342526342569</v>
      </c>
      <c r="E853">
        <v>3009.2947651024979</v>
      </c>
      <c r="F853">
        <v>0.85</v>
      </c>
      <c r="G853">
        <v>1.05</v>
      </c>
      <c r="H853">
        <v>26</v>
      </c>
      <c r="I853">
        <v>7</v>
      </c>
      <c r="J853" t="s">
        <v>383</v>
      </c>
      <c r="K853">
        <v>90</v>
      </c>
      <c r="L853">
        <v>21</v>
      </c>
      <c r="M853" t="s">
        <v>409</v>
      </c>
      <c r="N853">
        <f t="shared" si="116"/>
        <v>4.2</v>
      </c>
      <c r="O853">
        <f t="shared" si="117"/>
        <v>2.4</v>
      </c>
    </row>
    <row r="854" spans="1:15" x14ac:dyDescent="0.25">
      <c r="A854" t="s">
        <v>1203</v>
      </c>
      <c r="B854">
        <v>2</v>
      </c>
      <c r="C854" t="s">
        <v>372</v>
      </c>
      <c r="D854">
        <v>386.83260767474962</v>
      </c>
      <c r="E854">
        <v>3223.9795559512399</v>
      </c>
      <c r="F854">
        <v>0.85</v>
      </c>
      <c r="G854">
        <v>1.05</v>
      </c>
      <c r="H854">
        <v>30</v>
      </c>
      <c r="I854">
        <v>7.7</v>
      </c>
      <c r="J854" t="s">
        <v>383</v>
      </c>
      <c r="K854">
        <v>90</v>
      </c>
      <c r="L854">
        <v>21</v>
      </c>
      <c r="M854" t="s">
        <v>409</v>
      </c>
      <c r="N854">
        <f t="shared" si="116"/>
        <v>4.2</v>
      </c>
      <c r="O854">
        <f t="shared" si="117"/>
        <v>2.4</v>
      </c>
    </row>
    <row r="855" spans="1:15" x14ac:dyDescent="0.25">
      <c r="A855" t="s">
        <v>1204</v>
      </c>
      <c r="B855">
        <v>3</v>
      </c>
      <c r="C855" t="s">
        <v>281</v>
      </c>
      <c r="D855">
        <v>526.80600000000004</v>
      </c>
      <c r="E855">
        <v>4390.5600000000004</v>
      </c>
      <c r="F855">
        <v>0.85</v>
      </c>
      <c r="G855">
        <v>1.05</v>
      </c>
      <c r="H855">
        <v>43.3</v>
      </c>
      <c r="I855">
        <v>10.7</v>
      </c>
      <c r="J855" t="s">
        <v>383</v>
      </c>
      <c r="K855">
        <v>90</v>
      </c>
      <c r="L855">
        <v>21</v>
      </c>
      <c r="M855" t="s">
        <v>409</v>
      </c>
      <c r="N855">
        <f t="shared" si="116"/>
        <v>4.2</v>
      </c>
      <c r="O855">
        <f t="shared" si="117"/>
        <v>2.4</v>
      </c>
    </row>
    <row r="856" spans="1:15" x14ac:dyDescent="0.25">
      <c r="A856" t="s">
        <v>1205</v>
      </c>
      <c r="B856">
        <v>0</v>
      </c>
      <c r="C856" t="s">
        <v>278</v>
      </c>
      <c r="D856">
        <v>0</v>
      </c>
      <c r="E856">
        <v>813.28000000000009</v>
      </c>
      <c r="G856">
        <v>1.5</v>
      </c>
      <c r="J856" t="s">
        <v>383</v>
      </c>
      <c r="K856">
        <v>100</v>
      </c>
      <c r="L856">
        <v>11</v>
      </c>
      <c r="M856" t="s">
        <v>422</v>
      </c>
      <c r="N856">
        <f t="shared" si="116"/>
        <v>3.49</v>
      </c>
      <c r="O856">
        <f t="shared" si="117"/>
        <v>1.3</v>
      </c>
    </row>
    <row r="857" spans="1:15" x14ac:dyDescent="0.25">
      <c r="A857" t="s">
        <v>1206</v>
      </c>
      <c r="B857">
        <v>1</v>
      </c>
      <c r="C857" t="s">
        <v>370</v>
      </c>
      <c r="D857">
        <v>331.15000000000003</v>
      </c>
      <c r="E857">
        <v>2136.1856779144437</v>
      </c>
      <c r="F857">
        <v>0.95</v>
      </c>
      <c r="G857">
        <v>1.1000000000000001</v>
      </c>
      <c r="H857">
        <v>26</v>
      </c>
      <c r="I857">
        <v>7.8</v>
      </c>
      <c r="J857" t="s">
        <v>383</v>
      </c>
      <c r="K857">
        <v>100</v>
      </c>
      <c r="L857">
        <v>11</v>
      </c>
      <c r="M857" t="s">
        <v>422</v>
      </c>
      <c r="N857">
        <f t="shared" si="116"/>
        <v>3.49</v>
      </c>
      <c r="O857">
        <f t="shared" si="117"/>
        <v>1.3</v>
      </c>
    </row>
    <row r="858" spans="1:15" x14ac:dyDescent="0.25">
      <c r="A858" t="s">
        <v>1207</v>
      </c>
      <c r="B858">
        <v>2</v>
      </c>
      <c r="C858" t="s">
        <v>372</v>
      </c>
      <c r="D858">
        <v>356.125</v>
      </c>
      <c r="E858">
        <v>2301.3611872256411</v>
      </c>
      <c r="F858">
        <v>0.95</v>
      </c>
      <c r="G858">
        <v>1.1000000000000001</v>
      </c>
      <c r="H858">
        <v>30</v>
      </c>
      <c r="I858">
        <v>8.6999999999999993</v>
      </c>
      <c r="J858" t="s">
        <v>383</v>
      </c>
      <c r="K858">
        <v>100</v>
      </c>
      <c r="L858">
        <v>11</v>
      </c>
      <c r="M858" t="s">
        <v>422</v>
      </c>
      <c r="N858">
        <f t="shared" si="116"/>
        <v>3.49</v>
      </c>
      <c r="O858">
        <f t="shared" si="117"/>
        <v>1.3</v>
      </c>
    </row>
    <row r="859" spans="1:15" x14ac:dyDescent="0.25">
      <c r="A859" t="s">
        <v>1208</v>
      </c>
      <c r="B859">
        <v>3</v>
      </c>
      <c r="C859" t="s">
        <v>281</v>
      </c>
      <c r="D859">
        <v>437.52500000000003</v>
      </c>
      <c r="E859">
        <v>2824.9</v>
      </c>
      <c r="F859">
        <v>0.95</v>
      </c>
      <c r="G859">
        <v>1.1000000000000001</v>
      </c>
      <c r="H859">
        <v>43</v>
      </c>
      <c r="I859">
        <v>12.2</v>
      </c>
      <c r="J859" t="s">
        <v>383</v>
      </c>
      <c r="K859">
        <v>100</v>
      </c>
      <c r="L859">
        <v>11</v>
      </c>
      <c r="M859" t="s">
        <v>422</v>
      </c>
      <c r="N859">
        <f t="shared" si="116"/>
        <v>3.49</v>
      </c>
      <c r="O859">
        <f t="shared" si="117"/>
        <v>1.3</v>
      </c>
    </row>
    <row r="860" spans="1:15" x14ac:dyDescent="0.25">
      <c r="A860" t="s">
        <v>1209</v>
      </c>
      <c r="B860">
        <v>0</v>
      </c>
      <c r="C860" t="s">
        <v>278</v>
      </c>
      <c r="D860">
        <v>0</v>
      </c>
      <c r="E860">
        <v>1083.24</v>
      </c>
      <c r="G860">
        <v>1.5</v>
      </c>
      <c r="J860" t="s">
        <v>383</v>
      </c>
      <c r="K860">
        <v>100</v>
      </c>
      <c r="L860">
        <v>16</v>
      </c>
      <c r="M860" t="s">
        <v>422</v>
      </c>
      <c r="N860">
        <f t="shared" si="116"/>
        <v>2.66</v>
      </c>
      <c r="O860">
        <f t="shared" si="117"/>
        <v>2</v>
      </c>
    </row>
    <row r="861" spans="1:15" x14ac:dyDescent="0.25">
      <c r="A861" t="s">
        <v>1210</v>
      </c>
      <c r="B861">
        <v>1</v>
      </c>
      <c r="C861" t="s">
        <v>370</v>
      </c>
      <c r="D861">
        <v>372.77500000000003</v>
      </c>
      <c r="E861">
        <v>2630.3871448118639</v>
      </c>
      <c r="F861">
        <v>0.95</v>
      </c>
      <c r="G861">
        <v>1.1000000000000001</v>
      </c>
      <c r="H861">
        <v>26</v>
      </c>
      <c r="I861">
        <v>7</v>
      </c>
      <c r="J861" t="s">
        <v>383</v>
      </c>
      <c r="K861">
        <v>100</v>
      </c>
      <c r="L861">
        <v>16</v>
      </c>
      <c r="M861" t="s">
        <v>422</v>
      </c>
      <c r="N861">
        <f t="shared" ref="N861:N924" si="118">ROUND(IF($L861=11,$R$30*$K861+$S$30,IF($L861=16,$R$31*$K861+$S$31,IF($L861=21,$R$32*$K861+$S$32,""))),2)</f>
        <v>2.66</v>
      </c>
      <c r="O861">
        <f t="shared" ref="O861:O924" si="119">ROUND(IF($L861=11,$K861*$X$30,IF($L861=16,$K861*$X$32,IF($L861=21,$K861*$X$34,""))),1)</f>
        <v>2</v>
      </c>
    </row>
    <row r="862" spans="1:15" x14ac:dyDescent="0.25">
      <c r="A862" t="s">
        <v>1211</v>
      </c>
      <c r="B862">
        <v>2</v>
      </c>
      <c r="C862" t="s">
        <v>372</v>
      </c>
      <c r="D862">
        <v>398.67500000000001</v>
      </c>
      <c r="E862">
        <v>2816.5633812075234</v>
      </c>
      <c r="F862">
        <v>0.95</v>
      </c>
      <c r="G862">
        <v>1.1000000000000001</v>
      </c>
      <c r="H862">
        <v>30</v>
      </c>
      <c r="I862">
        <v>7.7</v>
      </c>
      <c r="J862" t="s">
        <v>383</v>
      </c>
      <c r="K862">
        <v>100</v>
      </c>
      <c r="L862">
        <v>16</v>
      </c>
      <c r="M862" t="s">
        <v>422</v>
      </c>
      <c r="N862">
        <f t="shared" si="118"/>
        <v>2.66</v>
      </c>
      <c r="O862">
        <f t="shared" si="119"/>
        <v>2</v>
      </c>
    </row>
    <row r="863" spans="1:15" x14ac:dyDescent="0.25">
      <c r="A863" t="s">
        <v>1212</v>
      </c>
      <c r="B863">
        <v>3</v>
      </c>
      <c r="C863" t="s">
        <v>281</v>
      </c>
      <c r="D863">
        <v>550.375</v>
      </c>
      <c r="E863">
        <v>3882.7</v>
      </c>
      <c r="F863">
        <v>0.95</v>
      </c>
      <c r="G863">
        <v>1.1000000000000001</v>
      </c>
      <c r="H863">
        <v>44.1</v>
      </c>
      <c r="I863">
        <v>10.7</v>
      </c>
      <c r="J863" t="s">
        <v>383</v>
      </c>
      <c r="K863">
        <v>100</v>
      </c>
      <c r="L863">
        <v>16</v>
      </c>
      <c r="M863" t="s">
        <v>422</v>
      </c>
      <c r="N863">
        <f t="shared" si="118"/>
        <v>2.66</v>
      </c>
      <c r="O863">
        <f t="shared" si="119"/>
        <v>2</v>
      </c>
    </row>
    <row r="864" spans="1:15" x14ac:dyDescent="0.25">
      <c r="A864" t="s">
        <v>1213</v>
      </c>
      <c r="B864">
        <v>0</v>
      </c>
      <c r="C864" t="s">
        <v>278</v>
      </c>
      <c r="D864">
        <v>0</v>
      </c>
      <c r="E864">
        <v>1691.2</v>
      </c>
      <c r="G864">
        <v>1.5</v>
      </c>
      <c r="J864" t="s">
        <v>383</v>
      </c>
      <c r="K864">
        <v>100</v>
      </c>
      <c r="L864">
        <v>21</v>
      </c>
      <c r="M864" t="s">
        <v>422</v>
      </c>
      <c r="N864">
        <f t="shared" si="118"/>
        <v>4.17</v>
      </c>
      <c r="O864">
        <f t="shared" si="119"/>
        <v>2.7</v>
      </c>
    </row>
    <row r="865" spans="1:15" x14ac:dyDescent="0.25">
      <c r="A865" t="s">
        <v>1214</v>
      </c>
      <c r="B865">
        <v>1</v>
      </c>
      <c r="C865" t="s">
        <v>370</v>
      </c>
      <c r="D865">
        <v>406.46008747206355</v>
      </c>
      <c r="E865">
        <v>3387.5608889256064</v>
      </c>
      <c r="F865">
        <v>0.85</v>
      </c>
      <c r="G865">
        <v>1.05</v>
      </c>
      <c r="H865">
        <v>26</v>
      </c>
      <c r="I865">
        <v>7</v>
      </c>
      <c r="J865" t="s">
        <v>383</v>
      </c>
      <c r="K865">
        <v>100</v>
      </c>
      <c r="L865">
        <v>21</v>
      </c>
      <c r="M865" t="s">
        <v>422</v>
      </c>
      <c r="N865">
        <f t="shared" si="118"/>
        <v>4.17</v>
      </c>
      <c r="O865">
        <f t="shared" si="119"/>
        <v>2.7</v>
      </c>
    </row>
    <row r="866" spans="1:15" x14ac:dyDescent="0.25">
      <c r="A866" t="s">
        <v>1215</v>
      </c>
      <c r="B866">
        <v>2</v>
      </c>
      <c r="C866" t="s">
        <v>372</v>
      </c>
      <c r="D866">
        <v>435.22893599683522</v>
      </c>
      <c r="E866">
        <v>3627.3291443724347</v>
      </c>
      <c r="F866">
        <v>0.85</v>
      </c>
      <c r="G866">
        <v>1.05</v>
      </c>
      <c r="H866">
        <v>30</v>
      </c>
      <c r="I866">
        <v>7.7</v>
      </c>
      <c r="J866" t="s">
        <v>383</v>
      </c>
      <c r="K866">
        <v>100</v>
      </c>
      <c r="L866">
        <v>21</v>
      </c>
      <c r="M866" t="s">
        <v>422</v>
      </c>
      <c r="N866">
        <f t="shared" si="118"/>
        <v>4.17</v>
      </c>
      <c r="O866">
        <f t="shared" si="119"/>
        <v>2.7</v>
      </c>
    </row>
    <row r="867" spans="1:15" x14ac:dyDescent="0.25">
      <c r="A867" t="s">
        <v>1216</v>
      </c>
      <c r="B867">
        <v>3</v>
      </c>
      <c r="C867" t="s">
        <v>281</v>
      </c>
      <c r="D867">
        <v>599.97350000000006</v>
      </c>
      <c r="E867">
        <v>5000.3599999999997</v>
      </c>
      <c r="F867">
        <v>0.85</v>
      </c>
      <c r="G867">
        <v>1.05</v>
      </c>
      <c r="H867">
        <v>44.1</v>
      </c>
      <c r="I867">
        <v>10.7</v>
      </c>
      <c r="J867" t="s">
        <v>383</v>
      </c>
      <c r="K867">
        <v>100</v>
      </c>
      <c r="L867">
        <v>21</v>
      </c>
      <c r="M867" t="s">
        <v>422</v>
      </c>
      <c r="N867">
        <f t="shared" si="118"/>
        <v>4.17</v>
      </c>
      <c r="O867">
        <f t="shared" si="119"/>
        <v>2.7</v>
      </c>
    </row>
    <row r="868" spans="1:15" x14ac:dyDescent="0.25">
      <c r="A868" t="s">
        <v>1217</v>
      </c>
      <c r="B868">
        <v>0</v>
      </c>
      <c r="C868" t="s">
        <v>278</v>
      </c>
      <c r="D868">
        <v>0</v>
      </c>
      <c r="E868">
        <v>894.88000000000011</v>
      </c>
      <c r="G868">
        <v>1.5</v>
      </c>
      <c r="J868" t="s">
        <v>383</v>
      </c>
      <c r="K868">
        <v>110</v>
      </c>
      <c r="L868">
        <v>11</v>
      </c>
      <c r="M868">
        <v>105</v>
      </c>
      <c r="N868">
        <f t="shared" si="118"/>
        <v>3.44</v>
      </c>
      <c r="O868">
        <f t="shared" si="119"/>
        <v>1.5</v>
      </c>
    </row>
    <row r="869" spans="1:15" x14ac:dyDescent="0.25">
      <c r="A869" t="s">
        <v>1218</v>
      </c>
      <c r="B869">
        <v>1</v>
      </c>
      <c r="C869" t="s">
        <v>370</v>
      </c>
      <c r="D869">
        <v>371.31397389971175</v>
      </c>
      <c r="E869">
        <v>2396.6961264405954</v>
      </c>
      <c r="F869">
        <v>0.95</v>
      </c>
      <c r="G869">
        <v>1.1000000000000001</v>
      </c>
      <c r="H869">
        <v>26</v>
      </c>
      <c r="I869">
        <v>8.4</v>
      </c>
      <c r="J869" t="s">
        <v>383</v>
      </c>
      <c r="K869">
        <v>110</v>
      </c>
      <c r="L869">
        <v>11</v>
      </c>
      <c r="M869">
        <v>105</v>
      </c>
      <c r="N869">
        <f t="shared" si="118"/>
        <v>3.44</v>
      </c>
      <c r="O869">
        <f t="shared" si="119"/>
        <v>1.5</v>
      </c>
    </row>
    <row r="870" spans="1:15" x14ac:dyDescent="0.25">
      <c r="A870" t="s">
        <v>1219</v>
      </c>
      <c r="B870">
        <v>2</v>
      </c>
      <c r="C870" t="s">
        <v>372</v>
      </c>
      <c r="D870">
        <v>400.02494944240328</v>
      </c>
      <c r="E870">
        <v>2582.0149905458411</v>
      </c>
      <c r="F870">
        <v>0.95</v>
      </c>
      <c r="G870">
        <v>1.1000000000000001</v>
      </c>
      <c r="H870">
        <v>30</v>
      </c>
      <c r="I870">
        <v>9.3000000000000007</v>
      </c>
      <c r="J870" t="s">
        <v>383</v>
      </c>
      <c r="K870">
        <v>110</v>
      </c>
      <c r="L870">
        <v>11</v>
      </c>
      <c r="M870">
        <v>105</v>
      </c>
      <c r="N870">
        <f t="shared" si="118"/>
        <v>3.44</v>
      </c>
      <c r="O870">
        <f t="shared" si="119"/>
        <v>1.5</v>
      </c>
    </row>
    <row r="871" spans="1:15" x14ac:dyDescent="0.25">
      <c r="A871" t="s">
        <v>1220</v>
      </c>
      <c r="B871">
        <v>3</v>
      </c>
      <c r="C871" t="s">
        <v>281</v>
      </c>
      <c r="D871">
        <v>491.02700000000004</v>
      </c>
      <c r="E871">
        <v>3169.4</v>
      </c>
      <c r="F871">
        <v>0.95</v>
      </c>
      <c r="G871">
        <v>1.1000000000000001</v>
      </c>
      <c r="H871">
        <v>43.5</v>
      </c>
      <c r="I871">
        <v>14</v>
      </c>
      <c r="J871" t="s">
        <v>383</v>
      </c>
      <c r="K871">
        <v>110</v>
      </c>
      <c r="L871">
        <v>11</v>
      </c>
      <c r="M871">
        <v>105</v>
      </c>
      <c r="N871">
        <f t="shared" si="118"/>
        <v>3.44</v>
      </c>
      <c r="O871">
        <f t="shared" si="119"/>
        <v>1.5</v>
      </c>
    </row>
    <row r="872" spans="1:15" x14ac:dyDescent="0.25">
      <c r="A872" t="s">
        <v>1221</v>
      </c>
      <c r="B872">
        <v>0</v>
      </c>
      <c r="C872" t="s">
        <v>278</v>
      </c>
      <c r="D872">
        <v>0</v>
      </c>
      <c r="E872">
        <v>1191.3600000000001</v>
      </c>
      <c r="G872">
        <v>1.5</v>
      </c>
      <c r="J872" t="s">
        <v>383</v>
      </c>
      <c r="K872">
        <v>110</v>
      </c>
      <c r="L872">
        <v>16</v>
      </c>
      <c r="M872">
        <v>105</v>
      </c>
      <c r="N872">
        <f t="shared" si="118"/>
        <v>2.64</v>
      </c>
      <c r="O872">
        <f t="shared" si="119"/>
        <v>2.2000000000000002</v>
      </c>
    </row>
    <row r="873" spans="1:15" x14ac:dyDescent="0.25">
      <c r="A873" t="s">
        <v>1222</v>
      </c>
      <c r="B873">
        <v>1</v>
      </c>
      <c r="C873" t="s">
        <v>370</v>
      </c>
      <c r="D873">
        <v>377.24549452403909</v>
      </c>
      <c r="E873">
        <v>2849.7497938679544</v>
      </c>
      <c r="F873">
        <v>0.95</v>
      </c>
      <c r="G873">
        <v>1.1000000000000001</v>
      </c>
      <c r="H873">
        <v>26</v>
      </c>
      <c r="I873">
        <v>7.9</v>
      </c>
      <c r="J873" t="s">
        <v>383</v>
      </c>
      <c r="K873">
        <v>110</v>
      </c>
      <c r="L873">
        <v>16</v>
      </c>
      <c r="M873">
        <v>105</v>
      </c>
      <c r="N873">
        <f t="shared" si="118"/>
        <v>2.64</v>
      </c>
      <c r="O873">
        <f t="shared" si="119"/>
        <v>2.2000000000000002</v>
      </c>
    </row>
    <row r="874" spans="1:15" x14ac:dyDescent="0.25">
      <c r="A874" t="s">
        <v>1223</v>
      </c>
      <c r="B874">
        <v>2</v>
      </c>
      <c r="C874" t="s">
        <v>372</v>
      </c>
      <c r="D874">
        <v>403.94656265624684</v>
      </c>
      <c r="E874">
        <v>3051.4523045945984</v>
      </c>
      <c r="F874">
        <v>0.95</v>
      </c>
      <c r="G874">
        <v>1.1000000000000001</v>
      </c>
      <c r="H874">
        <v>30</v>
      </c>
      <c r="I874">
        <v>8.8000000000000007</v>
      </c>
      <c r="J874" t="s">
        <v>383</v>
      </c>
      <c r="K874">
        <v>110</v>
      </c>
      <c r="L874">
        <v>16</v>
      </c>
      <c r="M874">
        <v>105</v>
      </c>
      <c r="N874">
        <f t="shared" si="118"/>
        <v>2.64</v>
      </c>
      <c r="O874">
        <f t="shared" si="119"/>
        <v>2.2000000000000002</v>
      </c>
    </row>
    <row r="875" spans="1:15" x14ac:dyDescent="0.25">
      <c r="A875" t="s">
        <v>1224</v>
      </c>
      <c r="B875">
        <v>3</v>
      </c>
      <c r="C875" t="s">
        <v>281</v>
      </c>
      <c r="D875">
        <v>556.85</v>
      </c>
      <c r="E875">
        <v>4206.5</v>
      </c>
      <c r="F875">
        <v>0.95</v>
      </c>
      <c r="G875">
        <v>1.1000000000000001</v>
      </c>
      <c r="H875">
        <v>44.1</v>
      </c>
      <c r="I875">
        <v>12.5</v>
      </c>
      <c r="J875" t="s">
        <v>383</v>
      </c>
      <c r="K875">
        <v>110</v>
      </c>
      <c r="L875">
        <v>16</v>
      </c>
      <c r="M875">
        <v>105</v>
      </c>
      <c r="N875">
        <f t="shared" si="118"/>
        <v>2.64</v>
      </c>
      <c r="O875">
        <f t="shared" si="119"/>
        <v>2.2000000000000002</v>
      </c>
    </row>
    <row r="876" spans="1:15" x14ac:dyDescent="0.25">
      <c r="A876" t="s">
        <v>1225</v>
      </c>
      <c r="B876">
        <v>0</v>
      </c>
      <c r="C876" t="s">
        <v>278</v>
      </c>
      <c r="D876">
        <v>0</v>
      </c>
      <c r="E876">
        <v>1860</v>
      </c>
      <c r="G876">
        <v>1.5</v>
      </c>
      <c r="J876" t="s">
        <v>383</v>
      </c>
      <c r="K876">
        <v>110</v>
      </c>
      <c r="L876">
        <v>21</v>
      </c>
      <c r="M876">
        <v>105</v>
      </c>
      <c r="N876">
        <f t="shared" si="118"/>
        <v>4.1500000000000004</v>
      </c>
      <c r="O876">
        <f t="shared" si="119"/>
        <v>2.9</v>
      </c>
    </row>
    <row r="877" spans="1:15" x14ac:dyDescent="0.25">
      <c r="A877" t="s">
        <v>1226</v>
      </c>
      <c r="B877">
        <v>1</v>
      </c>
      <c r="C877" t="s">
        <v>370</v>
      </c>
      <c r="D877">
        <v>412.22530100964025</v>
      </c>
      <c r="E877">
        <v>3556.1815292902165</v>
      </c>
      <c r="F877">
        <v>0.85</v>
      </c>
      <c r="G877">
        <v>1.05</v>
      </c>
      <c r="H877">
        <v>26</v>
      </c>
      <c r="I877">
        <v>7.9</v>
      </c>
      <c r="J877" t="s">
        <v>383</v>
      </c>
      <c r="K877">
        <v>110</v>
      </c>
      <c r="L877">
        <v>21</v>
      </c>
      <c r="M877">
        <v>105</v>
      </c>
      <c r="N877">
        <f t="shared" si="118"/>
        <v>4.1500000000000004</v>
      </c>
      <c r="O877">
        <f t="shared" si="119"/>
        <v>2.9</v>
      </c>
    </row>
    <row r="878" spans="1:15" x14ac:dyDescent="0.25">
      <c r="A878" t="s">
        <v>1227</v>
      </c>
      <c r="B878">
        <v>2</v>
      </c>
      <c r="C878" t="s">
        <v>372</v>
      </c>
      <c r="D878">
        <v>441.4022057251367</v>
      </c>
      <c r="E878">
        <v>3807.8845891872675</v>
      </c>
      <c r="F878">
        <v>0.85</v>
      </c>
      <c r="G878">
        <v>1.05</v>
      </c>
      <c r="H878">
        <v>30</v>
      </c>
      <c r="I878">
        <v>8.8000000000000007</v>
      </c>
      <c r="J878" t="s">
        <v>383</v>
      </c>
      <c r="K878">
        <v>110</v>
      </c>
      <c r="L878">
        <v>21</v>
      </c>
      <c r="M878">
        <v>105</v>
      </c>
      <c r="N878">
        <f t="shared" si="118"/>
        <v>4.1500000000000004</v>
      </c>
      <c r="O878">
        <f t="shared" si="119"/>
        <v>2.9</v>
      </c>
    </row>
    <row r="879" spans="1:15" x14ac:dyDescent="0.25">
      <c r="A879" t="s">
        <v>1228</v>
      </c>
      <c r="B879">
        <v>3</v>
      </c>
      <c r="C879" t="s">
        <v>281</v>
      </c>
      <c r="D879">
        <v>608.48350000000005</v>
      </c>
      <c r="E879">
        <v>5249.2599999999993</v>
      </c>
      <c r="F879">
        <v>0.85</v>
      </c>
      <c r="G879">
        <v>1.05</v>
      </c>
      <c r="H879">
        <v>44.1</v>
      </c>
      <c r="I879">
        <v>12.5</v>
      </c>
      <c r="J879" t="s">
        <v>383</v>
      </c>
      <c r="K879">
        <v>110</v>
      </c>
      <c r="L879">
        <v>21</v>
      </c>
      <c r="M879">
        <v>105</v>
      </c>
      <c r="N879">
        <f t="shared" si="118"/>
        <v>4.1500000000000004</v>
      </c>
      <c r="O879">
        <f t="shared" si="119"/>
        <v>2.9</v>
      </c>
    </row>
    <row r="880" spans="1:15" x14ac:dyDescent="0.25">
      <c r="A880" t="s">
        <v>1229</v>
      </c>
      <c r="B880">
        <v>0</v>
      </c>
      <c r="C880" t="s">
        <v>278</v>
      </c>
      <c r="D880">
        <v>0</v>
      </c>
      <c r="E880">
        <v>975.80000000000007</v>
      </c>
      <c r="G880">
        <v>1.5</v>
      </c>
      <c r="J880" t="s">
        <v>383</v>
      </c>
      <c r="K880">
        <v>120</v>
      </c>
      <c r="L880">
        <v>11</v>
      </c>
      <c r="M880">
        <v>115</v>
      </c>
      <c r="N880">
        <f t="shared" si="118"/>
        <v>3.39</v>
      </c>
      <c r="O880">
        <f t="shared" si="119"/>
        <v>1.6</v>
      </c>
    </row>
    <row r="881" spans="1:15" x14ac:dyDescent="0.25">
      <c r="A881" t="s">
        <v>1230</v>
      </c>
      <c r="B881">
        <v>1</v>
      </c>
      <c r="C881" t="s">
        <v>370</v>
      </c>
      <c r="D881">
        <v>404.22500000000002</v>
      </c>
      <c r="E881">
        <v>2611.8926414972211</v>
      </c>
      <c r="F881">
        <v>0.95</v>
      </c>
      <c r="G881">
        <v>1.1000000000000001</v>
      </c>
      <c r="H881">
        <v>26</v>
      </c>
      <c r="I881">
        <v>8.9</v>
      </c>
      <c r="J881" t="s">
        <v>383</v>
      </c>
      <c r="K881">
        <v>120</v>
      </c>
      <c r="L881">
        <v>11</v>
      </c>
      <c r="M881">
        <v>115</v>
      </c>
      <c r="N881">
        <f t="shared" si="118"/>
        <v>3.39</v>
      </c>
      <c r="O881">
        <f t="shared" si="119"/>
        <v>1.6</v>
      </c>
    </row>
    <row r="882" spans="1:15" x14ac:dyDescent="0.25">
      <c r="A882" t="s">
        <v>1231</v>
      </c>
      <c r="B882">
        <v>2</v>
      </c>
      <c r="C882" t="s">
        <v>372</v>
      </c>
      <c r="D882">
        <v>437.52500000000003</v>
      </c>
      <c r="E882">
        <v>2821.6982019103875</v>
      </c>
      <c r="F882">
        <v>0.95</v>
      </c>
      <c r="G882">
        <v>1.1000000000000001</v>
      </c>
      <c r="H882">
        <v>30</v>
      </c>
      <c r="I882">
        <v>9.9</v>
      </c>
      <c r="J882" t="s">
        <v>383</v>
      </c>
      <c r="K882">
        <v>120</v>
      </c>
      <c r="L882">
        <v>11</v>
      </c>
      <c r="M882">
        <v>115</v>
      </c>
      <c r="N882">
        <f t="shared" si="118"/>
        <v>3.39</v>
      </c>
      <c r="O882">
        <f t="shared" si="119"/>
        <v>1.6</v>
      </c>
    </row>
    <row r="883" spans="1:15" x14ac:dyDescent="0.25">
      <c r="A883" t="s">
        <v>1232</v>
      </c>
      <c r="B883">
        <v>3</v>
      </c>
      <c r="C883" t="s">
        <v>281</v>
      </c>
      <c r="D883">
        <v>544.82500000000005</v>
      </c>
      <c r="E883">
        <v>3513.9</v>
      </c>
      <c r="F883">
        <v>0.95</v>
      </c>
      <c r="G883">
        <v>1.1000000000000001</v>
      </c>
      <c r="H883">
        <v>44</v>
      </c>
      <c r="I883">
        <v>14.8</v>
      </c>
      <c r="J883" t="s">
        <v>383</v>
      </c>
      <c r="K883">
        <v>120</v>
      </c>
      <c r="L883">
        <v>11</v>
      </c>
      <c r="M883">
        <v>115</v>
      </c>
      <c r="N883">
        <f t="shared" si="118"/>
        <v>3.39</v>
      </c>
      <c r="O883">
        <f t="shared" si="119"/>
        <v>1.6</v>
      </c>
    </row>
    <row r="884" spans="1:15" x14ac:dyDescent="0.25">
      <c r="A884" t="s">
        <v>1233</v>
      </c>
      <c r="B884">
        <v>0</v>
      </c>
      <c r="C884" t="s">
        <v>278</v>
      </c>
      <c r="D884">
        <v>0</v>
      </c>
      <c r="E884">
        <v>1300.1600000000001</v>
      </c>
      <c r="G884">
        <v>1.5</v>
      </c>
      <c r="J884" t="s">
        <v>383</v>
      </c>
      <c r="K884">
        <v>120</v>
      </c>
      <c r="L884">
        <v>16</v>
      </c>
      <c r="M884">
        <v>115</v>
      </c>
      <c r="N884">
        <f t="shared" si="118"/>
        <v>2.62</v>
      </c>
      <c r="O884">
        <f t="shared" si="119"/>
        <v>2.4</v>
      </c>
    </row>
    <row r="885" spans="1:15" x14ac:dyDescent="0.25">
      <c r="A885" t="s">
        <v>1234</v>
      </c>
      <c r="B885">
        <v>1</v>
      </c>
      <c r="C885" t="s">
        <v>370</v>
      </c>
      <c r="D885">
        <v>458.8</v>
      </c>
      <c r="E885">
        <v>3241.8333772189817</v>
      </c>
      <c r="F885">
        <v>0.95</v>
      </c>
      <c r="G885">
        <v>1.1000000000000001</v>
      </c>
      <c r="H885">
        <v>26</v>
      </c>
      <c r="I885">
        <v>8.6999999999999993</v>
      </c>
      <c r="J885" t="s">
        <v>383</v>
      </c>
      <c r="K885">
        <v>120</v>
      </c>
      <c r="L885">
        <v>16</v>
      </c>
      <c r="M885">
        <v>115</v>
      </c>
      <c r="N885">
        <f t="shared" si="118"/>
        <v>2.62</v>
      </c>
      <c r="O885">
        <f t="shared" si="119"/>
        <v>2.4</v>
      </c>
    </row>
    <row r="886" spans="1:15" x14ac:dyDescent="0.25">
      <c r="A886" t="s">
        <v>1235</v>
      </c>
      <c r="B886">
        <v>2</v>
      </c>
      <c r="C886" t="s">
        <v>372</v>
      </c>
      <c r="D886">
        <v>492.1</v>
      </c>
      <c r="E886">
        <v>3471.5459677567114</v>
      </c>
      <c r="F886">
        <v>0.95</v>
      </c>
      <c r="G886">
        <v>1.1000000000000001</v>
      </c>
      <c r="H886">
        <v>30</v>
      </c>
      <c r="I886">
        <v>9.8000000000000007</v>
      </c>
      <c r="J886" t="s">
        <v>383</v>
      </c>
      <c r="K886">
        <v>120</v>
      </c>
      <c r="L886">
        <v>16</v>
      </c>
      <c r="M886">
        <v>115</v>
      </c>
      <c r="N886">
        <f t="shared" si="118"/>
        <v>2.62</v>
      </c>
      <c r="O886">
        <f t="shared" si="119"/>
        <v>2.4</v>
      </c>
    </row>
    <row r="887" spans="1:15" x14ac:dyDescent="0.25">
      <c r="A887" t="s">
        <v>1236</v>
      </c>
      <c r="B887">
        <v>3</v>
      </c>
      <c r="C887" t="s">
        <v>281</v>
      </c>
      <c r="D887">
        <v>684.5</v>
      </c>
      <c r="E887">
        <v>4829.7</v>
      </c>
      <c r="F887">
        <v>0.95</v>
      </c>
      <c r="G887">
        <v>1.1000000000000001</v>
      </c>
      <c r="H887">
        <v>44.8</v>
      </c>
      <c r="I887">
        <v>14.3</v>
      </c>
      <c r="J887" t="s">
        <v>383</v>
      </c>
      <c r="K887">
        <v>120</v>
      </c>
      <c r="L887">
        <v>16</v>
      </c>
      <c r="M887">
        <v>115</v>
      </c>
      <c r="N887">
        <f t="shared" si="118"/>
        <v>2.62</v>
      </c>
      <c r="O887">
        <f t="shared" si="119"/>
        <v>2.4</v>
      </c>
    </row>
    <row r="888" spans="1:15" x14ac:dyDescent="0.25">
      <c r="A888" t="s">
        <v>1237</v>
      </c>
      <c r="B888">
        <v>0</v>
      </c>
      <c r="C888" t="s">
        <v>278</v>
      </c>
      <c r="D888">
        <v>0</v>
      </c>
      <c r="E888">
        <v>2029.6000000000001</v>
      </c>
      <c r="G888">
        <v>1.5</v>
      </c>
      <c r="J888" t="s">
        <v>383</v>
      </c>
      <c r="K888">
        <v>120</v>
      </c>
      <c r="L888">
        <v>21</v>
      </c>
      <c r="M888">
        <v>115</v>
      </c>
      <c r="N888">
        <f t="shared" si="118"/>
        <v>4.12</v>
      </c>
      <c r="O888">
        <f t="shared" si="119"/>
        <v>3.2</v>
      </c>
    </row>
    <row r="889" spans="1:15" x14ac:dyDescent="0.25">
      <c r="A889" t="s">
        <v>1238</v>
      </c>
      <c r="B889">
        <v>1</v>
      </c>
      <c r="C889" t="s">
        <v>370</v>
      </c>
      <c r="D889">
        <v>500.94370354312542</v>
      </c>
      <c r="E889">
        <v>4175.015825613802</v>
      </c>
      <c r="F889">
        <v>0.85</v>
      </c>
      <c r="G889">
        <v>1.05</v>
      </c>
      <c r="H889">
        <v>26</v>
      </c>
      <c r="I889">
        <v>8.6999999999999993</v>
      </c>
      <c r="J889" t="s">
        <v>383</v>
      </c>
      <c r="K889">
        <v>120</v>
      </c>
      <c r="L889">
        <v>21</v>
      </c>
      <c r="M889">
        <v>115</v>
      </c>
      <c r="N889">
        <f t="shared" si="118"/>
        <v>4.12</v>
      </c>
      <c r="O889">
        <f t="shared" si="119"/>
        <v>3.2</v>
      </c>
    </row>
    <row r="890" spans="1:15" x14ac:dyDescent="0.25">
      <c r="A890" t="s">
        <v>1239</v>
      </c>
      <c r="B890">
        <v>2</v>
      </c>
      <c r="C890" t="s">
        <v>372</v>
      </c>
      <c r="D890">
        <v>536.43999914643973</v>
      </c>
      <c r="E890">
        <v>4470.8526528786542</v>
      </c>
      <c r="F890">
        <v>0.85</v>
      </c>
      <c r="G890">
        <v>1.05</v>
      </c>
      <c r="H890">
        <v>30</v>
      </c>
      <c r="I890">
        <v>9.8000000000000007</v>
      </c>
      <c r="J890" t="s">
        <v>383</v>
      </c>
      <c r="K890">
        <v>120</v>
      </c>
      <c r="L890">
        <v>21</v>
      </c>
      <c r="M890">
        <v>115</v>
      </c>
      <c r="N890">
        <f t="shared" si="118"/>
        <v>4.12</v>
      </c>
      <c r="O890">
        <f t="shared" si="119"/>
        <v>3.2</v>
      </c>
    </row>
    <row r="891" spans="1:15" x14ac:dyDescent="0.25">
      <c r="A891" t="s">
        <v>1240</v>
      </c>
      <c r="B891">
        <v>3</v>
      </c>
      <c r="C891" t="s">
        <v>281</v>
      </c>
      <c r="D891">
        <v>746.30850000000009</v>
      </c>
      <c r="E891">
        <v>6219.96</v>
      </c>
      <c r="F891">
        <v>0.85</v>
      </c>
      <c r="G891">
        <v>1.05</v>
      </c>
      <c r="H891">
        <v>44.8</v>
      </c>
      <c r="I891">
        <v>14.3</v>
      </c>
      <c r="J891" t="s">
        <v>383</v>
      </c>
      <c r="K891">
        <v>120</v>
      </c>
      <c r="L891">
        <v>21</v>
      </c>
      <c r="M891">
        <v>115</v>
      </c>
      <c r="N891">
        <f t="shared" si="118"/>
        <v>4.12</v>
      </c>
      <c r="O891">
        <f t="shared" si="119"/>
        <v>3.2</v>
      </c>
    </row>
    <row r="892" spans="1:15" x14ac:dyDescent="0.25">
      <c r="A892" t="s">
        <v>1241</v>
      </c>
      <c r="B892">
        <v>0</v>
      </c>
      <c r="C892" t="s">
        <v>278</v>
      </c>
      <c r="D892">
        <v>0</v>
      </c>
      <c r="E892">
        <v>1138.3200000000002</v>
      </c>
      <c r="G892">
        <v>1.5</v>
      </c>
      <c r="J892" t="s">
        <v>383</v>
      </c>
      <c r="K892">
        <v>140</v>
      </c>
      <c r="L892">
        <v>11</v>
      </c>
      <c r="M892">
        <v>135</v>
      </c>
      <c r="N892">
        <f t="shared" si="118"/>
        <v>3.29</v>
      </c>
      <c r="O892">
        <f t="shared" si="119"/>
        <v>1.9</v>
      </c>
    </row>
    <row r="893" spans="1:15" x14ac:dyDescent="0.25">
      <c r="A893" t="s">
        <v>1242</v>
      </c>
      <c r="B893">
        <v>1</v>
      </c>
      <c r="C893" t="s">
        <v>370</v>
      </c>
      <c r="D893">
        <v>476.375</v>
      </c>
      <c r="E893">
        <v>3077.015307780141</v>
      </c>
      <c r="F893">
        <v>0.95</v>
      </c>
      <c r="G893">
        <v>1.1000000000000001</v>
      </c>
      <c r="H893">
        <v>26</v>
      </c>
      <c r="I893">
        <v>10.1</v>
      </c>
      <c r="J893" t="s">
        <v>383</v>
      </c>
      <c r="K893">
        <v>140</v>
      </c>
      <c r="L893">
        <v>11</v>
      </c>
      <c r="M893">
        <v>135</v>
      </c>
      <c r="N893">
        <f t="shared" si="118"/>
        <v>3.29</v>
      </c>
      <c r="O893">
        <f t="shared" si="119"/>
        <v>1.9</v>
      </c>
    </row>
    <row r="894" spans="1:15" x14ac:dyDescent="0.25">
      <c r="A894" t="s">
        <v>1243</v>
      </c>
      <c r="B894">
        <v>2</v>
      </c>
      <c r="C894" t="s">
        <v>372</v>
      </c>
      <c r="D894">
        <v>516.15</v>
      </c>
      <c r="E894">
        <v>3332.5766142436496</v>
      </c>
      <c r="F894">
        <v>0.95</v>
      </c>
      <c r="G894">
        <v>1.1000000000000001</v>
      </c>
      <c r="H894">
        <v>30</v>
      </c>
      <c r="I894">
        <v>11.2</v>
      </c>
      <c r="J894" t="s">
        <v>383</v>
      </c>
      <c r="K894">
        <v>140</v>
      </c>
      <c r="L894">
        <v>11</v>
      </c>
      <c r="M894">
        <v>135</v>
      </c>
      <c r="N894">
        <f t="shared" si="118"/>
        <v>3.29</v>
      </c>
      <c r="O894">
        <f t="shared" si="119"/>
        <v>1.9</v>
      </c>
    </row>
    <row r="895" spans="1:15" x14ac:dyDescent="0.25">
      <c r="A895" t="s">
        <v>1244</v>
      </c>
      <c r="B895">
        <v>3</v>
      </c>
      <c r="C895" t="s">
        <v>281</v>
      </c>
      <c r="D895">
        <v>651.20000000000005</v>
      </c>
      <c r="E895">
        <v>4202.8999999999996</v>
      </c>
      <c r="F895">
        <v>0.95</v>
      </c>
      <c r="G895">
        <v>1.1000000000000001</v>
      </c>
      <c r="H895">
        <v>44.8</v>
      </c>
      <c r="I895">
        <v>17.5</v>
      </c>
      <c r="J895" t="s">
        <v>383</v>
      </c>
      <c r="K895">
        <v>140</v>
      </c>
      <c r="L895">
        <v>11</v>
      </c>
      <c r="M895">
        <v>135</v>
      </c>
      <c r="N895">
        <f t="shared" si="118"/>
        <v>3.29</v>
      </c>
      <c r="O895">
        <f t="shared" si="119"/>
        <v>1.9</v>
      </c>
    </row>
    <row r="896" spans="1:15" x14ac:dyDescent="0.25">
      <c r="A896" t="s">
        <v>1245</v>
      </c>
      <c r="B896">
        <v>0</v>
      </c>
      <c r="C896" t="s">
        <v>278</v>
      </c>
      <c r="D896">
        <v>0</v>
      </c>
      <c r="E896">
        <v>1516.4</v>
      </c>
      <c r="G896">
        <v>1.5</v>
      </c>
      <c r="J896" t="s">
        <v>383</v>
      </c>
      <c r="K896">
        <v>140</v>
      </c>
      <c r="L896">
        <v>16</v>
      </c>
      <c r="M896">
        <v>135</v>
      </c>
      <c r="N896">
        <f t="shared" si="118"/>
        <v>2.59</v>
      </c>
      <c r="O896">
        <f t="shared" si="119"/>
        <v>2.8</v>
      </c>
    </row>
    <row r="897" spans="1:15" x14ac:dyDescent="0.25">
      <c r="A897" t="s">
        <v>1246</v>
      </c>
      <c r="B897">
        <v>1</v>
      </c>
      <c r="C897" t="s">
        <v>370</v>
      </c>
      <c r="D897">
        <v>544.82500000000005</v>
      </c>
      <c r="E897">
        <v>3844.4231409656436</v>
      </c>
      <c r="F897">
        <v>0.95</v>
      </c>
      <c r="G897">
        <v>1.1000000000000001</v>
      </c>
      <c r="H897">
        <v>26</v>
      </c>
      <c r="I897">
        <v>9.6</v>
      </c>
      <c r="J897" t="s">
        <v>383</v>
      </c>
      <c r="K897">
        <v>140</v>
      </c>
      <c r="L897">
        <v>16</v>
      </c>
      <c r="M897">
        <v>135</v>
      </c>
      <c r="N897">
        <f t="shared" si="118"/>
        <v>2.59</v>
      </c>
      <c r="O897">
        <f t="shared" si="119"/>
        <v>2.8</v>
      </c>
    </row>
    <row r="898" spans="1:15" x14ac:dyDescent="0.25">
      <c r="A898" t="s">
        <v>1247</v>
      </c>
      <c r="B898">
        <v>2</v>
      </c>
      <c r="C898" t="s">
        <v>372</v>
      </c>
      <c r="D898">
        <v>582.75</v>
      </c>
      <c r="E898">
        <v>4117.1080284867467</v>
      </c>
      <c r="F898">
        <v>0.95</v>
      </c>
      <c r="G898">
        <v>1.1000000000000001</v>
      </c>
      <c r="H898">
        <v>30</v>
      </c>
      <c r="I898">
        <v>10.5</v>
      </c>
      <c r="J898" t="s">
        <v>383</v>
      </c>
      <c r="K898">
        <v>140</v>
      </c>
      <c r="L898">
        <v>16</v>
      </c>
      <c r="M898">
        <v>135</v>
      </c>
      <c r="N898">
        <f t="shared" si="118"/>
        <v>2.59</v>
      </c>
      <c r="O898">
        <f t="shared" si="119"/>
        <v>2.8</v>
      </c>
    </row>
    <row r="899" spans="1:15" x14ac:dyDescent="0.25">
      <c r="A899" t="s">
        <v>1248</v>
      </c>
      <c r="B899">
        <v>3</v>
      </c>
      <c r="C899" t="s">
        <v>281</v>
      </c>
      <c r="D899">
        <v>818.625</v>
      </c>
      <c r="E899">
        <v>5776.7</v>
      </c>
      <c r="F899">
        <v>0.95</v>
      </c>
      <c r="G899">
        <v>1.1000000000000001</v>
      </c>
      <c r="H899">
        <v>45.4</v>
      </c>
      <c r="I899">
        <v>16.100000000000001</v>
      </c>
      <c r="J899" t="s">
        <v>383</v>
      </c>
      <c r="K899">
        <v>140</v>
      </c>
      <c r="L899">
        <v>16</v>
      </c>
      <c r="M899">
        <v>135</v>
      </c>
      <c r="N899">
        <f t="shared" si="118"/>
        <v>2.59</v>
      </c>
      <c r="O899">
        <f t="shared" si="119"/>
        <v>2.8</v>
      </c>
    </row>
    <row r="900" spans="1:15" x14ac:dyDescent="0.25">
      <c r="A900" t="s">
        <v>1249</v>
      </c>
      <c r="B900">
        <v>0</v>
      </c>
      <c r="C900" t="s">
        <v>278</v>
      </c>
      <c r="D900">
        <v>0</v>
      </c>
      <c r="E900">
        <v>2368</v>
      </c>
      <c r="G900">
        <v>1.5</v>
      </c>
      <c r="J900" t="s">
        <v>383</v>
      </c>
      <c r="K900">
        <v>140</v>
      </c>
      <c r="L900">
        <v>21</v>
      </c>
      <c r="M900">
        <v>135</v>
      </c>
      <c r="N900">
        <f t="shared" si="118"/>
        <v>4.0599999999999996</v>
      </c>
      <c r="O900">
        <f t="shared" si="119"/>
        <v>3.7</v>
      </c>
    </row>
    <row r="901" spans="1:15" x14ac:dyDescent="0.25">
      <c r="A901" t="s">
        <v>1250</v>
      </c>
      <c r="B901">
        <v>1</v>
      </c>
      <c r="C901" t="s">
        <v>370</v>
      </c>
      <c r="D901">
        <v>594.05877543105328</v>
      </c>
      <c r="E901">
        <v>4951.0649025572329</v>
      </c>
      <c r="F901">
        <v>0.85</v>
      </c>
      <c r="G901">
        <v>1.05</v>
      </c>
      <c r="H901">
        <v>26</v>
      </c>
      <c r="I901">
        <v>9.6</v>
      </c>
      <c r="J901" t="s">
        <v>383</v>
      </c>
      <c r="K901">
        <v>140</v>
      </c>
      <c r="L901">
        <v>21</v>
      </c>
      <c r="M901">
        <v>135</v>
      </c>
      <c r="N901">
        <f t="shared" si="118"/>
        <v>4.0599999999999996</v>
      </c>
      <c r="O901">
        <f t="shared" si="119"/>
        <v>3.7</v>
      </c>
    </row>
    <row r="902" spans="1:15" x14ac:dyDescent="0.25">
      <c r="A902" t="s">
        <v>1251</v>
      </c>
      <c r="B902">
        <v>2</v>
      </c>
      <c r="C902" t="s">
        <v>372</v>
      </c>
      <c r="D902">
        <v>636.19535728469714</v>
      </c>
      <c r="E902">
        <v>5302.2438770247491</v>
      </c>
      <c r="F902">
        <v>0.85</v>
      </c>
      <c r="G902">
        <v>1.05</v>
      </c>
      <c r="H902">
        <v>30</v>
      </c>
      <c r="I902">
        <v>10.5</v>
      </c>
      <c r="J902" t="s">
        <v>383</v>
      </c>
      <c r="K902">
        <v>140</v>
      </c>
      <c r="L902">
        <v>21</v>
      </c>
      <c r="M902">
        <v>135</v>
      </c>
      <c r="N902">
        <f t="shared" si="118"/>
        <v>4.0599999999999996</v>
      </c>
      <c r="O902">
        <f t="shared" si="119"/>
        <v>3.7</v>
      </c>
    </row>
    <row r="903" spans="1:15" x14ac:dyDescent="0.25">
      <c r="A903" t="s">
        <v>1252</v>
      </c>
      <c r="B903">
        <v>3</v>
      </c>
      <c r="C903" t="s">
        <v>281</v>
      </c>
      <c r="D903">
        <v>892.64350000000002</v>
      </c>
      <c r="E903">
        <v>7439.56</v>
      </c>
      <c r="F903">
        <v>0.85</v>
      </c>
      <c r="G903">
        <v>1.05</v>
      </c>
      <c r="H903">
        <v>45.4</v>
      </c>
      <c r="I903">
        <v>16.100000000000001</v>
      </c>
      <c r="J903" t="s">
        <v>383</v>
      </c>
      <c r="K903">
        <v>140</v>
      </c>
      <c r="L903">
        <v>21</v>
      </c>
      <c r="M903">
        <v>135</v>
      </c>
      <c r="N903">
        <f t="shared" si="118"/>
        <v>4.0599999999999996</v>
      </c>
      <c r="O903">
        <f t="shared" si="119"/>
        <v>3.7</v>
      </c>
    </row>
    <row r="904" spans="1:15" x14ac:dyDescent="0.25">
      <c r="A904" t="s">
        <v>1253</v>
      </c>
      <c r="B904">
        <v>0</v>
      </c>
      <c r="C904" t="s">
        <v>278</v>
      </c>
      <c r="D904">
        <v>0</v>
      </c>
      <c r="E904">
        <v>1301.52</v>
      </c>
      <c r="G904">
        <v>1.5</v>
      </c>
      <c r="J904" t="s">
        <v>383</v>
      </c>
      <c r="K904">
        <v>160</v>
      </c>
      <c r="L904">
        <v>11</v>
      </c>
      <c r="M904">
        <v>155</v>
      </c>
      <c r="N904">
        <f t="shared" si="118"/>
        <v>3.19</v>
      </c>
      <c r="O904">
        <f t="shared" si="119"/>
        <v>2.1</v>
      </c>
    </row>
    <row r="905" spans="1:15" x14ac:dyDescent="0.25">
      <c r="A905" t="s">
        <v>1254</v>
      </c>
      <c r="B905">
        <v>1</v>
      </c>
      <c r="C905" t="s">
        <v>370</v>
      </c>
      <c r="D905">
        <v>547.6</v>
      </c>
      <c r="E905">
        <v>3533.107636511756</v>
      </c>
      <c r="F905">
        <v>0.95</v>
      </c>
      <c r="G905">
        <v>1.1000000000000001</v>
      </c>
      <c r="H905">
        <v>26</v>
      </c>
      <c r="I905">
        <v>11</v>
      </c>
      <c r="J905" t="s">
        <v>383</v>
      </c>
      <c r="K905">
        <v>160</v>
      </c>
      <c r="L905">
        <v>11</v>
      </c>
      <c r="M905">
        <v>155</v>
      </c>
      <c r="N905">
        <f t="shared" si="118"/>
        <v>3.19</v>
      </c>
      <c r="O905">
        <f t="shared" si="119"/>
        <v>2.1</v>
      </c>
    </row>
    <row r="906" spans="1:15" x14ac:dyDescent="0.25">
      <c r="A906" t="s">
        <v>1255</v>
      </c>
      <c r="B906">
        <v>2</v>
      </c>
      <c r="C906" t="s">
        <v>372</v>
      </c>
      <c r="D906">
        <v>593.85</v>
      </c>
      <c r="E906">
        <v>3835.359341571188</v>
      </c>
      <c r="F906">
        <v>0.95</v>
      </c>
      <c r="G906">
        <v>1.1000000000000001</v>
      </c>
      <c r="H906">
        <v>30</v>
      </c>
      <c r="I906">
        <v>12.4</v>
      </c>
      <c r="J906" t="s">
        <v>383</v>
      </c>
      <c r="K906">
        <v>160</v>
      </c>
      <c r="L906">
        <v>11</v>
      </c>
      <c r="M906">
        <v>155</v>
      </c>
      <c r="N906">
        <f t="shared" si="118"/>
        <v>3.19</v>
      </c>
      <c r="O906">
        <f t="shared" si="119"/>
        <v>2.1</v>
      </c>
    </row>
    <row r="907" spans="1:15" x14ac:dyDescent="0.25">
      <c r="A907" t="s">
        <v>1256</v>
      </c>
      <c r="B907">
        <v>3</v>
      </c>
      <c r="C907" t="s">
        <v>281</v>
      </c>
      <c r="D907">
        <v>757.57500000000005</v>
      </c>
      <c r="E907">
        <v>4891.8999999999996</v>
      </c>
      <c r="F907">
        <v>0.95</v>
      </c>
      <c r="G907">
        <v>1.1000000000000001</v>
      </c>
      <c r="H907">
        <v>45.5</v>
      </c>
      <c r="I907">
        <v>19.2</v>
      </c>
      <c r="J907" t="s">
        <v>383</v>
      </c>
      <c r="K907">
        <v>160</v>
      </c>
      <c r="L907">
        <v>11</v>
      </c>
      <c r="M907">
        <v>155</v>
      </c>
      <c r="N907">
        <f t="shared" si="118"/>
        <v>3.19</v>
      </c>
      <c r="O907">
        <f t="shared" si="119"/>
        <v>2.1</v>
      </c>
    </row>
    <row r="908" spans="1:15" x14ac:dyDescent="0.25">
      <c r="A908" t="s">
        <v>1257</v>
      </c>
      <c r="B908">
        <v>0</v>
      </c>
      <c r="C908" t="s">
        <v>278</v>
      </c>
      <c r="D908">
        <v>0</v>
      </c>
      <c r="E908">
        <v>1733.3200000000002</v>
      </c>
      <c r="G908">
        <v>1.5</v>
      </c>
      <c r="J908" t="s">
        <v>383</v>
      </c>
      <c r="K908">
        <v>160</v>
      </c>
      <c r="L908">
        <v>16</v>
      </c>
      <c r="M908">
        <v>155</v>
      </c>
      <c r="N908">
        <f t="shared" si="118"/>
        <v>2.56</v>
      </c>
      <c r="O908">
        <f t="shared" si="119"/>
        <v>3.2</v>
      </c>
    </row>
    <row r="909" spans="1:15" x14ac:dyDescent="0.25">
      <c r="A909" t="s">
        <v>1258</v>
      </c>
      <c r="B909">
        <v>1</v>
      </c>
      <c r="C909" t="s">
        <v>370</v>
      </c>
      <c r="D909">
        <v>625.30000000000007</v>
      </c>
      <c r="E909">
        <v>4417.9368883555589</v>
      </c>
      <c r="F909">
        <v>0.95</v>
      </c>
      <c r="G909">
        <v>1.1000000000000001</v>
      </c>
      <c r="H909">
        <v>26</v>
      </c>
      <c r="I909">
        <v>11.5</v>
      </c>
      <c r="J909" t="s">
        <v>383</v>
      </c>
      <c r="K909">
        <v>160</v>
      </c>
      <c r="L909">
        <v>16</v>
      </c>
      <c r="M909">
        <v>155</v>
      </c>
      <c r="N909">
        <f t="shared" si="118"/>
        <v>2.56</v>
      </c>
      <c r="O909">
        <f t="shared" si="119"/>
        <v>3.2</v>
      </c>
    </row>
    <row r="910" spans="1:15" x14ac:dyDescent="0.25">
      <c r="A910" t="s">
        <v>1259</v>
      </c>
      <c r="B910">
        <v>2</v>
      </c>
      <c r="C910" t="s">
        <v>372</v>
      </c>
      <c r="D910">
        <v>667.85</v>
      </c>
      <c r="E910">
        <v>4716.8848144627045</v>
      </c>
      <c r="F910">
        <v>0.95</v>
      </c>
      <c r="G910">
        <v>1.1000000000000001</v>
      </c>
      <c r="H910">
        <v>30</v>
      </c>
      <c r="I910">
        <v>12.8</v>
      </c>
      <c r="J910" t="s">
        <v>383</v>
      </c>
      <c r="K910">
        <v>160</v>
      </c>
      <c r="L910">
        <v>16</v>
      </c>
      <c r="M910">
        <v>155</v>
      </c>
      <c r="N910">
        <f t="shared" si="118"/>
        <v>2.56</v>
      </c>
      <c r="O910">
        <f t="shared" si="119"/>
        <v>3.2</v>
      </c>
    </row>
    <row r="911" spans="1:15" x14ac:dyDescent="0.25">
      <c r="A911" t="s">
        <v>1260</v>
      </c>
      <c r="B911">
        <v>3</v>
      </c>
      <c r="C911" t="s">
        <v>281</v>
      </c>
      <c r="D911">
        <v>952.75</v>
      </c>
      <c r="E911">
        <v>6723.7</v>
      </c>
      <c r="F911">
        <v>0.95</v>
      </c>
      <c r="G911">
        <v>1.1000000000000001</v>
      </c>
      <c r="H911">
        <v>46.4</v>
      </c>
      <c r="I911">
        <v>19.600000000000001</v>
      </c>
      <c r="J911" t="s">
        <v>383</v>
      </c>
      <c r="K911">
        <v>160</v>
      </c>
      <c r="L911">
        <v>16</v>
      </c>
      <c r="M911">
        <v>155</v>
      </c>
      <c r="N911">
        <f t="shared" si="118"/>
        <v>2.56</v>
      </c>
      <c r="O911">
        <f t="shared" si="119"/>
        <v>3.2</v>
      </c>
    </row>
    <row r="912" spans="1:15" x14ac:dyDescent="0.25">
      <c r="A912" t="s">
        <v>1261</v>
      </c>
      <c r="B912">
        <v>0</v>
      </c>
      <c r="C912" t="s">
        <v>278</v>
      </c>
      <c r="D912">
        <v>0</v>
      </c>
      <c r="E912">
        <v>2705.6000000000004</v>
      </c>
      <c r="G912">
        <v>1.5</v>
      </c>
      <c r="J912" t="s">
        <v>383</v>
      </c>
      <c r="K912">
        <v>160</v>
      </c>
      <c r="L912">
        <v>21</v>
      </c>
      <c r="M912">
        <v>155</v>
      </c>
      <c r="N912">
        <f t="shared" si="118"/>
        <v>4.01</v>
      </c>
      <c r="O912">
        <f t="shared" si="119"/>
        <v>4.3</v>
      </c>
    </row>
    <row r="913" spans="1:15" x14ac:dyDescent="0.25">
      <c r="A913" t="s">
        <v>1262</v>
      </c>
      <c r="B913">
        <v>1</v>
      </c>
      <c r="C913" t="s">
        <v>370</v>
      </c>
      <c r="D913">
        <v>682.68088126453097</v>
      </c>
      <c r="E913">
        <v>5689.6682460807178</v>
      </c>
      <c r="F913">
        <v>0.85</v>
      </c>
      <c r="G913">
        <v>1.05</v>
      </c>
      <c r="H913">
        <v>26</v>
      </c>
      <c r="I913">
        <v>11.5</v>
      </c>
      <c r="J913" t="s">
        <v>383</v>
      </c>
      <c r="K913">
        <v>160</v>
      </c>
      <c r="L913">
        <v>21</v>
      </c>
      <c r="M913">
        <v>155</v>
      </c>
      <c r="N913">
        <f t="shared" si="118"/>
        <v>4.01</v>
      </c>
      <c r="O913">
        <f t="shared" si="119"/>
        <v>4.3</v>
      </c>
    </row>
    <row r="914" spans="1:15" x14ac:dyDescent="0.25">
      <c r="A914" t="s">
        <v>1263</v>
      </c>
      <c r="B914">
        <v>2</v>
      </c>
      <c r="C914" t="s">
        <v>372</v>
      </c>
      <c r="D914">
        <v>728.87575430242862</v>
      </c>
      <c r="E914">
        <v>6074.6702425752001</v>
      </c>
      <c r="F914">
        <v>0.85</v>
      </c>
      <c r="G914">
        <v>1.05</v>
      </c>
      <c r="H914">
        <v>30</v>
      </c>
      <c r="I914">
        <v>12.8</v>
      </c>
      <c r="J914" t="s">
        <v>383</v>
      </c>
      <c r="K914">
        <v>160</v>
      </c>
      <c r="L914">
        <v>21</v>
      </c>
      <c r="M914">
        <v>155</v>
      </c>
      <c r="N914">
        <f t="shared" si="118"/>
        <v>4.01</v>
      </c>
      <c r="O914">
        <f t="shared" si="119"/>
        <v>4.3</v>
      </c>
    </row>
    <row r="915" spans="1:15" x14ac:dyDescent="0.25">
      <c r="A915" t="s">
        <v>1264</v>
      </c>
      <c r="B915">
        <v>3</v>
      </c>
      <c r="C915" t="s">
        <v>281</v>
      </c>
      <c r="D915">
        <v>1038.9785000000002</v>
      </c>
      <c r="E915">
        <v>8659.16</v>
      </c>
      <c r="F915">
        <v>0.85</v>
      </c>
      <c r="G915">
        <v>1.05</v>
      </c>
      <c r="H915">
        <v>46.4</v>
      </c>
      <c r="I915">
        <v>19.600000000000001</v>
      </c>
      <c r="J915" t="s">
        <v>383</v>
      </c>
      <c r="K915">
        <v>160</v>
      </c>
      <c r="L915">
        <v>21</v>
      </c>
      <c r="M915">
        <v>155</v>
      </c>
      <c r="N915">
        <f t="shared" si="118"/>
        <v>4.01</v>
      </c>
      <c r="O915">
        <f t="shared" si="119"/>
        <v>4.3</v>
      </c>
    </row>
    <row r="916" spans="1:15" x14ac:dyDescent="0.25">
      <c r="A916" t="s">
        <v>1265</v>
      </c>
      <c r="B916">
        <v>0</v>
      </c>
      <c r="C916" t="s">
        <v>278</v>
      </c>
      <c r="D916">
        <v>0</v>
      </c>
      <c r="E916">
        <v>1464.0400000000002</v>
      </c>
      <c r="G916">
        <v>1.5</v>
      </c>
      <c r="J916" t="s">
        <v>383</v>
      </c>
      <c r="K916">
        <v>180</v>
      </c>
      <c r="L916">
        <v>11</v>
      </c>
      <c r="M916">
        <v>175</v>
      </c>
      <c r="N916">
        <f t="shared" si="118"/>
        <v>3.09</v>
      </c>
      <c r="O916">
        <f t="shared" si="119"/>
        <v>2.4</v>
      </c>
    </row>
    <row r="917" spans="1:15" x14ac:dyDescent="0.25">
      <c r="A917" t="s">
        <v>1266</v>
      </c>
      <c r="B917">
        <v>1</v>
      </c>
      <c r="C917" t="s">
        <v>370</v>
      </c>
      <c r="D917">
        <v>624.4704010183209</v>
      </c>
      <c r="E917">
        <v>4030.7284303866513</v>
      </c>
      <c r="F917">
        <v>0.95</v>
      </c>
      <c r="G917">
        <v>1.1000000000000001</v>
      </c>
      <c r="H917">
        <v>26</v>
      </c>
      <c r="I917">
        <v>12.2</v>
      </c>
      <c r="J917" t="s">
        <v>383</v>
      </c>
      <c r="K917">
        <v>180</v>
      </c>
      <c r="L917">
        <v>11</v>
      </c>
      <c r="M917">
        <v>175</v>
      </c>
      <c r="N917">
        <f t="shared" si="118"/>
        <v>3.09</v>
      </c>
      <c r="O917">
        <f t="shared" si="119"/>
        <v>2.4</v>
      </c>
    </row>
    <row r="918" spans="1:15" x14ac:dyDescent="0.25">
      <c r="A918" t="s">
        <v>1267</v>
      </c>
      <c r="B918">
        <v>2</v>
      </c>
      <c r="C918" t="s">
        <v>372</v>
      </c>
      <c r="D918">
        <v>677.89284462473347</v>
      </c>
      <c r="E918">
        <v>4375.55079813051</v>
      </c>
      <c r="F918">
        <v>0.95</v>
      </c>
      <c r="G918">
        <v>1.1000000000000001</v>
      </c>
      <c r="H918">
        <v>30</v>
      </c>
      <c r="I918">
        <v>13.7</v>
      </c>
      <c r="J918" t="s">
        <v>383</v>
      </c>
      <c r="K918">
        <v>180</v>
      </c>
      <c r="L918">
        <v>11</v>
      </c>
      <c r="M918">
        <v>175</v>
      </c>
      <c r="N918">
        <f t="shared" si="118"/>
        <v>3.09</v>
      </c>
      <c r="O918">
        <f t="shared" si="119"/>
        <v>2.4</v>
      </c>
    </row>
    <row r="919" spans="1:15" x14ac:dyDescent="0.25">
      <c r="A919" t="s">
        <v>1268</v>
      </c>
      <c r="B919">
        <v>3</v>
      </c>
      <c r="C919" t="s">
        <v>281</v>
      </c>
      <c r="D919">
        <v>864.6345</v>
      </c>
      <c r="E919">
        <v>5580.9</v>
      </c>
      <c r="F919">
        <v>0.95</v>
      </c>
      <c r="G919">
        <v>1.1000000000000001</v>
      </c>
      <c r="H919">
        <v>46</v>
      </c>
      <c r="I919">
        <v>22</v>
      </c>
      <c r="J919" t="s">
        <v>383</v>
      </c>
      <c r="K919">
        <v>180</v>
      </c>
      <c r="L919">
        <v>11</v>
      </c>
      <c r="M919">
        <v>175</v>
      </c>
      <c r="N919">
        <f t="shared" si="118"/>
        <v>3.09</v>
      </c>
      <c r="O919">
        <f t="shared" si="119"/>
        <v>2.4</v>
      </c>
    </row>
    <row r="920" spans="1:15" x14ac:dyDescent="0.25">
      <c r="A920" t="s">
        <v>1269</v>
      </c>
      <c r="B920">
        <v>0</v>
      </c>
      <c r="C920" t="s">
        <v>278</v>
      </c>
      <c r="D920">
        <v>0</v>
      </c>
      <c r="E920">
        <v>1949.5600000000002</v>
      </c>
      <c r="G920">
        <v>1.5</v>
      </c>
      <c r="J920" t="s">
        <v>383</v>
      </c>
      <c r="K920">
        <v>180</v>
      </c>
      <c r="L920">
        <v>16</v>
      </c>
      <c r="M920">
        <v>175</v>
      </c>
      <c r="N920">
        <f t="shared" si="118"/>
        <v>2.52</v>
      </c>
      <c r="O920">
        <f t="shared" si="119"/>
        <v>3.6</v>
      </c>
    </row>
    <row r="921" spans="1:15" x14ac:dyDescent="0.25">
      <c r="A921" t="s">
        <v>1270</v>
      </c>
      <c r="B921">
        <v>1</v>
      </c>
      <c r="C921" t="s">
        <v>370</v>
      </c>
      <c r="D921">
        <v>634.83572272644938</v>
      </c>
      <c r="E921">
        <v>4843.4549704976926</v>
      </c>
      <c r="F921">
        <v>0.95</v>
      </c>
      <c r="G921">
        <v>1.1000000000000001</v>
      </c>
      <c r="H921">
        <v>26</v>
      </c>
      <c r="I921">
        <v>11.5</v>
      </c>
      <c r="J921" t="s">
        <v>383</v>
      </c>
      <c r="K921">
        <v>180</v>
      </c>
      <c r="L921">
        <v>16</v>
      </c>
      <c r="M921">
        <v>175</v>
      </c>
      <c r="N921">
        <f t="shared" si="118"/>
        <v>2.52</v>
      </c>
      <c r="O921">
        <f t="shared" si="119"/>
        <v>3.6</v>
      </c>
    </row>
    <row r="922" spans="1:15" x14ac:dyDescent="0.25">
      <c r="A922" t="s">
        <v>1271</v>
      </c>
      <c r="B922">
        <v>2</v>
      </c>
      <c r="C922" t="s">
        <v>372</v>
      </c>
      <c r="D922">
        <v>677.79306402030477</v>
      </c>
      <c r="E922">
        <v>5171.1963699821436</v>
      </c>
      <c r="F922">
        <v>0.95</v>
      </c>
      <c r="G922">
        <v>1.1000000000000001</v>
      </c>
      <c r="H922">
        <v>30</v>
      </c>
      <c r="I922">
        <v>12.8</v>
      </c>
      <c r="J922" t="s">
        <v>383</v>
      </c>
      <c r="K922">
        <v>180</v>
      </c>
      <c r="L922">
        <v>16</v>
      </c>
      <c r="M922">
        <v>175</v>
      </c>
      <c r="N922">
        <f t="shared" si="118"/>
        <v>2.52</v>
      </c>
      <c r="O922">
        <f t="shared" si="119"/>
        <v>3.6</v>
      </c>
    </row>
    <row r="923" spans="1:15" x14ac:dyDescent="0.25">
      <c r="A923" t="s">
        <v>1272</v>
      </c>
      <c r="B923">
        <v>3</v>
      </c>
      <c r="C923" t="s">
        <v>281</v>
      </c>
      <c r="D923">
        <v>966.16250000000002</v>
      </c>
      <c r="E923">
        <v>7371.3</v>
      </c>
      <c r="F923">
        <v>0.95</v>
      </c>
      <c r="G923">
        <v>1.1000000000000001</v>
      </c>
      <c r="H923">
        <v>46.4</v>
      </c>
      <c r="I923">
        <v>19.600000000000001</v>
      </c>
      <c r="J923" t="s">
        <v>383</v>
      </c>
      <c r="K923">
        <v>180</v>
      </c>
      <c r="L923">
        <v>16</v>
      </c>
      <c r="M923">
        <v>175</v>
      </c>
      <c r="N923">
        <f t="shared" si="118"/>
        <v>2.52</v>
      </c>
      <c r="O923">
        <f t="shared" si="119"/>
        <v>3.6</v>
      </c>
    </row>
    <row r="924" spans="1:15" x14ac:dyDescent="0.25">
      <c r="A924" t="s">
        <v>1273</v>
      </c>
      <c r="B924">
        <v>0</v>
      </c>
      <c r="C924" t="s">
        <v>278</v>
      </c>
      <c r="D924">
        <v>0</v>
      </c>
      <c r="E924">
        <v>3044</v>
      </c>
      <c r="G924">
        <v>1.5</v>
      </c>
      <c r="J924" t="s">
        <v>383</v>
      </c>
      <c r="K924">
        <v>180</v>
      </c>
      <c r="L924">
        <v>21</v>
      </c>
      <c r="M924">
        <v>175</v>
      </c>
      <c r="N924">
        <f t="shared" si="118"/>
        <v>3.96</v>
      </c>
      <c r="O924">
        <f t="shared" si="119"/>
        <v>4.8</v>
      </c>
    </row>
    <row r="925" spans="1:15" x14ac:dyDescent="0.25">
      <c r="A925" t="s">
        <v>1274</v>
      </c>
      <c r="B925">
        <v>1</v>
      </c>
      <c r="C925" t="s">
        <v>370</v>
      </c>
      <c r="D925">
        <v>693.86420084152155</v>
      </c>
      <c r="E925">
        <v>6016.7573462820046</v>
      </c>
      <c r="F925">
        <v>0.85</v>
      </c>
      <c r="G925">
        <v>1.05</v>
      </c>
      <c r="H925">
        <v>26</v>
      </c>
      <c r="I925">
        <v>11.5</v>
      </c>
      <c r="J925" t="s">
        <v>383</v>
      </c>
      <c r="K925">
        <v>180</v>
      </c>
      <c r="L925">
        <v>21</v>
      </c>
      <c r="M925">
        <v>175</v>
      </c>
      <c r="N925">
        <f t="shared" ref="N925:N988" si="120">ROUND(IF($L925=11,$R$30*$K925+$S$30,IF($L925=16,$R$31*$K925+$S$31,IF($L925=21,$R$32*$K925+$S$32,""))),2)</f>
        <v>3.96</v>
      </c>
      <c r="O925">
        <f t="shared" ref="O925:O988" si="121">ROUND(IF($L925=11,$K925*$X$30,IF($L925=16,$K925*$X$32,IF($L925=21,$K925*$X$34,""))),1)</f>
        <v>4.8</v>
      </c>
    </row>
    <row r="926" spans="1:15" x14ac:dyDescent="0.25">
      <c r="A926" t="s">
        <v>1275</v>
      </c>
      <c r="B926">
        <v>2</v>
      </c>
      <c r="C926" t="s">
        <v>372</v>
      </c>
      <c r="D926">
        <v>740.81581402284382</v>
      </c>
      <c r="E926">
        <v>6423.892435808023</v>
      </c>
      <c r="F926">
        <v>0.85</v>
      </c>
      <c r="G926">
        <v>1.05</v>
      </c>
      <c r="H926">
        <v>30</v>
      </c>
      <c r="I926">
        <v>12.8</v>
      </c>
      <c r="J926" t="s">
        <v>383</v>
      </c>
      <c r="K926">
        <v>180</v>
      </c>
      <c r="L926">
        <v>21</v>
      </c>
      <c r="M926">
        <v>175</v>
      </c>
      <c r="N926">
        <f t="shared" si="120"/>
        <v>3.96</v>
      </c>
      <c r="O926">
        <f t="shared" si="121"/>
        <v>4.8</v>
      </c>
    </row>
    <row r="927" spans="1:15" x14ac:dyDescent="0.25">
      <c r="A927" t="s">
        <v>1276</v>
      </c>
      <c r="B927">
        <v>3</v>
      </c>
      <c r="C927" t="s">
        <v>281</v>
      </c>
      <c r="D927">
        <v>1055.9985000000001</v>
      </c>
      <c r="E927">
        <v>9156.9599999999991</v>
      </c>
      <c r="F927">
        <v>0.85</v>
      </c>
      <c r="G927">
        <v>1.05</v>
      </c>
      <c r="H927">
        <v>46.4</v>
      </c>
      <c r="I927">
        <v>19.600000000000001</v>
      </c>
      <c r="J927" t="s">
        <v>383</v>
      </c>
      <c r="K927">
        <v>180</v>
      </c>
      <c r="L927">
        <v>21</v>
      </c>
      <c r="M927">
        <v>175</v>
      </c>
      <c r="N927">
        <f t="shared" si="120"/>
        <v>3.96</v>
      </c>
      <c r="O927">
        <f t="shared" si="121"/>
        <v>4.8</v>
      </c>
    </row>
    <row r="928" spans="1:15" x14ac:dyDescent="0.25">
      <c r="A928" t="s">
        <v>1277</v>
      </c>
      <c r="B928">
        <v>0</v>
      </c>
      <c r="C928" t="s">
        <v>278</v>
      </c>
      <c r="D928">
        <v>0</v>
      </c>
      <c r="E928">
        <v>1626.5600000000002</v>
      </c>
      <c r="G928">
        <v>1.5</v>
      </c>
      <c r="J928" t="s">
        <v>383</v>
      </c>
      <c r="K928">
        <v>200</v>
      </c>
      <c r="L928">
        <v>11</v>
      </c>
      <c r="M928">
        <v>195</v>
      </c>
      <c r="N928">
        <f t="shared" si="120"/>
        <v>2.99</v>
      </c>
      <c r="O928">
        <f t="shared" si="121"/>
        <v>2.7</v>
      </c>
    </row>
    <row r="929" spans="1:15" x14ac:dyDescent="0.25">
      <c r="A929" t="s">
        <v>1278</v>
      </c>
      <c r="B929">
        <v>1</v>
      </c>
      <c r="C929" t="s">
        <v>370</v>
      </c>
      <c r="D929">
        <v>685.42500000000007</v>
      </c>
      <c r="E929">
        <v>4422.7050634086982</v>
      </c>
      <c r="F929">
        <v>0.95</v>
      </c>
      <c r="G929">
        <v>1.1000000000000001</v>
      </c>
      <c r="H929">
        <v>26</v>
      </c>
      <c r="I929">
        <v>13.4</v>
      </c>
      <c r="J929" t="s">
        <v>383</v>
      </c>
      <c r="K929">
        <v>200</v>
      </c>
      <c r="L929">
        <v>11</v>
      </c>
      <c r="M929">
        <v>195</v>
      </c>
      <c r="N929">
        <f t="shared" si="120"/>
        <v>2.99</v>
      </c>
      <c r="O929">
        <f t="shared" si="121"/>
        <v>2.7</v>
      </c>
    </row>
    <row r="930" spans="1:15" x14ac:dyDescent="0.25">
      <c r="A930" t="s">
        <v>1279</v>
      </c>
      <c r="B930">
        <v>2</v>
      </c>
      <c r="C930" t="s">
        <v>372</v>
      </c>
      <c r="D930">
        <v>746.47500000000002</v>
      </c>
      <c r="E930">
        <v>4820.649682883678</v>
      </c>
      <c r="F930">
        <v>0.95</v>
      </c>
      <c r="G930">
        <v>1.1000000000000001</v>
      </c>
      <c r="H930">
        <v>30</v>
      </c>
      <c r="I930">
        <v>14.8</v>
      </c>
      <c r="J930" t="s">
        <v>383</v>
      </c>
      <c r="K930">
        <v>200</v>
      </c>
      <c r="L930">
        <v>11</v>
      </c>
      <c r="M930">
        <v>195</v>
      </c>
      <c r="N930">
        <f t="shared" si="120"/>
        <v>2.99</v>
      </c>
      <c r="O930">
        <f t="shared" si="121"/>
        <v>2.7</v>
      </c>
    </row>
    <row r="931" spans="1:15" x14ac:dyDescent="0.25">
      <c r="A931" t="s">
        <v>1280</v>
      </c>
      <c r="B931">
        <v>3</v>
      </c>
      <c r="C931" t="s">
        <v>281</v>
      </c>
      <c r="D931">
        <v>971.25</v>
      </c>
      <c r="E931">
        <v>6269.9</v>
      </c>
      <c r="F931">
        <v>0.95</v>
      </c>
      <c r="G931">
        <v>1.1000000000000001</v>
      </c>
      <c r="H931">
        <v>46.5</v>
      </c>
      <c r="I931">
        <v>24</v>
      </c>
      <c r="J931" t="s">
        <v>383</v>
      </c>
      <c r="K931">
        <v>200</v>
      </c>
      <c r="L931">
        <v>11</v>
      </c>
      <c r="M931">
        <v>195</v>
      </c>
      <c r="N931">
        <f t="shared" si="120"/>
        <v>2.99</v>
      </c>
      <c r="O931">
        <f t="shared" si="121"/>
        <v>2.7</v>
      </c>
    </row>
    <row r="932" spans="1:15" x14ac:dyDescent="0.25">
      <c r="A932" t="s">
        <v>1281</v>
      </c>
      <c r="B932">
        <v>0</v>
      </c>
      <c r="C932" t="s">
        <v>278</v>
      </c>
      <c r="D932">
        <v>0</v>
      </c>
      <c r="E932">
        <v>2166.48</v>
      </c>
      <c r="G932">
        <v>1.5</v>
      </c>
      <c r="J932" t="s">
        <v>383</v>
      </c>
      <c r="K932">
        <v>200</v>
      </c>
      <c r="L932">
        <v>16</v>
      </c>
      <c r="M932">
        <v>195</v>
      </c>
      <c r="N932">
        <f t="shared" si="120"/>
        <v>2.4900000000000002</v>
      </c>
      <c r="O932">
        <f t="shared" si="121"/>
        <v>4</v>
      </c>
    </row>
    <row r="933" spans="1:15" x14ac:dyDescent="0.25">
      <c r="A933" t="s">
        <v>1282</v>
      </c>
      <c r="B933">
        <v>1</v>
      </c>
      <c r="C933" t="s">
        <v>370</v>
      </c>
      <c r="D933">
        <v>802.90000000000009</v>
      </c>
      <c r="E933">
        <v>5667.1755761695722</v>
      </c>
      <c r="F933">
        <v>0.95</v>
      </c>
      <c r="G933">
        <v>1.1000000000000001</v>
      </c>
      <c r="H933">
        <v>26</v>
      </c>
      <c r="I933">
        <v>13.2</v>
      </c>
      <c r="J933" t="s">
        <v>383</v>
      </c>
      <c r="K933">
        <v>200</v>
      </c>
      <c r="L933">
        <v>16</v>
      </c>
      <c r="M933">
        <v>195</v>
      </c>
      <c r="N933">
        <f t="shared" si="120"/>
        <v>2.4900000000000002</v>
      </c>
      <c r="O933">
        <f t="shared" si="121"/>
        <v>4</v>
      </c>
    </row>
    <row r="934" spans="1:15" x14ac:dyDescent="0.25">
      <c r="A934" t="s">
        <v>1283</v>
      </c>
      <c r="B934">
        <v>2</v>
      </c>
      <c r="C934" t="s">
        <v>372</v>
      </c>
      <c r="D934">
        <v>845.45</v>
      </c>
      <c r="E934">
        <v>5971.3549398587584</v>
      </c>
      <c r="F934">
        <v>0.95</v>
      </c>
      <c r="G934">
        <v>1.1000000000000001</v>
      </c>
      <c r="H934">
        <v>30</v>
      </c>
      <c r="I934">
        <v>14.7</v>
      </c>
      <c r="J934" t="s">
        <v>383</v>
      </c>
      <c r="K934">
        <v>200</v>
      </c>
      <c r="L934">
        <v>16</v>
      </c>
      <c r="M934">
        <v>195</v>
      </c>
      <c r="N934">
        <f t="shared" si="120"/>
        <v>2.4900000000000002</v>
      </c>
      <c r="O934">
        <f t="shared" si="121"/>
        <v>4</v>
      </c>
    </row>
    <row r="935" spans="1:15" x14ac:dyDescent="0.25">
      <c r="A935" t="s">
        <v>1284</v>
      </c>
      <c r="B935">
        <v>3</v>
      </c>
      <c r="C935" t="s">
        <v>281</v>
      </c>
      <c r="D935">
        <v>1221</v>
      </c>
      <c r="E935">
        <v>8617.7000000000007</v>
      </c>
      <c r="F935">
        <v>0.95</v>
      </c>
      <c r="G935">
        <v>1.1000000000000001</v>
      </c>
      <c r="H935">
        <v>47.1</v>
      </c>
      <c r="I935">
        <v>23.5</v>
      </c>
      <c r="J935" t="s">
        <v>383</v>
      </c>
      <c r="K935">
        <v>200</v>
      </c>
      <c r="L935">
        <v>16</v>
      </c>
      <c r="M935">
        <v>195</v>
      </c>
      <c r="N935">
        <f t="shared" si="120"/>
        <v>2.4900000000000002</v>
      </c>
      <c r="O935">
        <f t="shared" si="121"/>
        <v>4</v>
      </c>
    </row>
    <row r="936" spans="1:15" x14ac:dyDescent="0.25">
      <c r="A936" t="s">
        <v>1285</v>
      </c>
      <c r="B936">
        <v>0</v>
      </c>
      <c r="C936" t="s">
        <v>278</v>
      </c>
      <c r="D936">
        <v>0</v>
      </c>
      <c r="E936">
        <v>3382.4</v>
      </c>
      <c r="G936">
        <v>1.5</v>
      </c>
      <c r="J936" t="s">
        <v>383</v>
      </c>
      <c r="K936">
        <v>200</v>
      </c>
      <c r="L936">
        <v>21</v>
      </c>
      <c r="M936">
        <v>195</v>
      </c>
      <c r="N936">
        <f t="shared" si="120"/>
        <v>3.9</v>
      </c>
      <c r="O936">
        <f t="shared" si="121"/>
        <v>5.3</v>
      </c>
    </row>
    <row r="937" spans="1:15" x14ac:dyDescent="0.25">
      <c r="A937" t="s">
        <v>1286</v>
      </c>
      <c r="B937">
        <v>1</v>
      </c>
      <c r="C937" t="s">
        <v>370</v>
      </c>
      <c r="D937">
        <v>875.71925864706895</v>
      </c>
      <c r="E937">
        <v>7298.5082710627348</v>
      </c>
      <c r="F937">
        <v>0.85</v>
      </c>
      <c r="G937">
        <v>1.05</v>
      </c>
      <c r="H937">
        <v>26</v>
      </c>
      <c r="I937">
        <v>13.2</v>
      </c>
      <c r="J937" t="s">
        <v>383</v>
      </c>
      <c r="K937">
        <v>200</v>
      </c>
      <c r="L937">
        <v>21</v>
      </c>
      <c r="M937">
        <v>195</v>
      </c>
      <c r="N937">
        <f t="shared" si="120"/>
        <v>3.9</v>
      </c>
      <c r="O937">
        <f t="shared" si="121"/>
        <v>5.3</v>
      </c>
    </row>
    <row r="938" spans="1:15" x14ac:dyDescent="0.25">
      <c r="A938" t="s">
        <v>1287</v>
      </c>
      <c r="B938">
        <v>2</v>
      </c>
      <c r="C938" t="s">
        <v>372</v>
      </c>
      <c r="D938">
        <v>922.72251861059272</v>
      </c>
      <c r="E938">
        <v>7690.2476078687869</v>
      </c>
      <c r="F938">
        <v>0.85</v>
      </c>
      <c r="G938">
        <v>1.05</v>
      </c>
      <c r="H938">
        <v>30</v>
      </c>
      <c r="I938">
        <v>14.7</v>
      </c>
      <c r="J938" t="s">
        <v>383</v>
      </c>
      <c r="K938">
        <v>200</v>
      </c>
      <c r="L938">
        <v>21</v>
      </c>
      <c r="M938">
        <v>195</v>
      </c>
      <c r="N938">
        <f t="shared" si="120"/>
        <v>3.9</v>
      </c>
      <c r="O938">
        <f t="shared" si="121"/>
        <v>5.3</v>
      </c>
    </row>
    <row r="939" spans="1:15" x14ac:dyDescent="0.25">
      <c r="A939" t="s">
        <v>1288</v>
      </c>
      <c r="B939">
        <v>3</v>
      </c>
      <c r="C939" t="s">
        <v>281</v>
      </c>
      <c r="D939">
        <v>1331.6485</v>
      </c>
      <c r="E939">
        <v>11098.36</v>
      </c>
      <c r="F939">
        <v>0.85</v>
      </c>
      <c r="G939">
        <v>1.05</v>
      </c>
      <c r="H939">
        <v>47.1</v>
      </c>
      <c r="I939">
        <v>23.5</v>
      </c>
      <c r="J939" t="s">
        <v>383</v>
      </c>
      <c r="K939">
        <v>200</v>
      </c>
      <c r="L939">
        <v>21</v>
      </c>
      <c r="M939">
        <v>195</v>
      </c>
      <c r="N939">
        <f t="shared" si="120"/>
        <v>3.9</v>
      </c>
      <c r="O939">
        <f t="shared" si="121"/>
        <v>5.3</v>
      </c>
    </row>
    <row r="940" spans="1:15" x14ac:dyDescent="0.25">
      <c r="A940" t="s">
        <v>1289</v>
      </c>
      <c r="B940">
        <v>0</v>
      </c>
      <c r="C940" t="s">
        <v>278</v>
      </c>
      <c r="D940">
        <v>0</v>
      </c>
      <c r="E940">
        <v>1668.7594202898554</v>
      </c>
      <c r="G940">
        <v>1.5</v>
      </c>
      <c r="J940" t="s">
        <v>383</v>
      </c>
      <c r="K940">
        <v>220</v>
      </c>
      <c r="L940">
        <v>11</v>
      </c>
      <c r="M940">
        <v>215</v>
      </c>
      <c r="N940">
        <f t="shared" si="120"/>
        <v>2.89</v>
      </c>
      <c r="O940">
        <f t="shared" si="121"/>
        <v>2.9</v>
      </c>
    </row>
    <row r="941" spans="1:15" x14ac:dyDescent="0.25">
      <c r="A941" t="s">
        <v>1290</v>
      </c>
      <c r="B941">
        <v>1</v>
      </c>
      <c r="C941" t="s">
        <v>370</v>
      </c>
      <c r="D941">
        <v>748.49823278609301</v>
      </c>
      <c r="E941">
        <v>4831.2827990970827</v>
      </c>
      <c r="F941">
        <v>0.95</v>
      </c>
      <c r="G941">
        <v>1.1000000000000001</v>
      </c>
      <c r="H941">
        <v>26</v>
      </c>
      <c r="I941">
        <v>13.4</v>
      </c>
      <c r="J941" t="s">
        <v>383</v>
      </c>
      <c r="K941">
        <v>220</v>
      </c>
      <c r="L941">
        <v>11</v>
      </c>
      <c r="M941">
        <v>215</v>
      </c>
      <c r="N941">
        <f t="shared" si="120"/>
        <v>2.89</v>
      </c>
      <c r="O941">
        <f t="shared" si="121"/>
        <v>2.9</v>
      </c>
    </row>
    <row r="942" spans="1:15" x14ac:dyDescent="0.25">
      <c r="A942" t="s">
        <v>1291</v>
      </c>
      <c r="B942">
        <v>2</v>
      </c>
      <c r="C942" t="s">
        <v>372</v>
      </c>
      <c r="D942">
        <v>817.82636284114449</v>
      </c>
      <c r="E942">
        <v>5278.770565343093</v>
      </c>
      <c r="F942">
        <v>0.95</v>
      </c>
      <c r="G942">
        <v>1.1000000000000001</v>
      </c>
      <c r="H942">
        <v>30</v>
      </c>
      <c r="I942">
        <v>14.8</v>
      </c>
      <c r="J942" t="s">
        <v>383</v>
      </c>
      <c r="K942">
        <v>220</v>
      </c>
      <c r="L942">
        <v>11</v>
      </c>
      <c r="M942">
        <v>215</v>
      </c>
      <c r="N942">
        <f t="shared" si="120"/>
        <v>2.89</v>
      </c>
      <c r="O942">
        <f t="shared" si="121"/>
        <v>2.9</v>
      </c>
    </row>
    <row r="943" spans="1:15" x14ac:dyDescent="0.25">
      <c r="A943" t="s">
        <v>1292</v>
      </c>
      <c r="B943">
        <v>3</v>
      </c>
      <c r="C943" t="s">
        <v>281</v>
      </c>
      <c r="D943">
        <v>1078.1245000000001</v>
      </c>
      <c r="E943">
        <v>6958.9</v>
      </c>
      <c r="F943">
        <v>0.95</v>
      </c>
      <c r="G943">
        <v>1.1000000000000001</v>
      </c>
      <c r="H943">
        <v>46.9</v>
      </c>
      <c r="I943">
        <v>24</v>
      </c>
      <c r="J943" t="s">
        <v>383</v>
      </c>
      <c r="K943">
        <v>220</v>
      </c>
      <c r="L943">
        <v>11</v>
      </c>
      <c r="M943">
        <v>215</v>
      </c>
      <c r="N943">
        <f t="shared" si="120"/>
        <v>2.89</v>
      </c>
      <c r="O943">
        <f t="shared" si="121"/>
        <v>2.9</v>
      </c>
    </row>
    <row r="944" spans="1:15" x14ac:dyDescent="0.25">
      <c r="A944" t="s">
        <v>1293</v>
      </c>
      <c r="B944">
        <v>0</v>
      </c>
      <c r="C944" t="s">
        <v>278</v>
      </c>
      <c r="D944">
        <v>0</v>
      </c>
      <c r="E944">
        <v>2222.880579710145</v>
      </c>
      <c r="G944">
        <v>1.5</v>
      </c>
      <c r="J944" t="s">
        <v>383</v>
      </c>
      <c r="K944">
        <v>220</v>
      </c>
      <c r="L944">
        <v>16</v>
      </c>
      <c r="M944">
        <v>215</v>
      </c>
      <c r="N944">
        <f t="shared" si="120"/>
        <v>2.4500000000000002</v>
      </c>
      <c r="O944">
        <f t="shared" si="121"/>
        <v>4.4000000000000004</v>
      </c>
    </row>
    <row r="945" spans="1:15" x14ac:dyDescent="0.25">
      <c r="A945" t="s">
        <v>1294</v>
      </c>
      <c r="B945">
        <v>1</v>
      </c>
      <c r="C945" t="s">
        <v>370</v>
      </c>
      <c r="D945">
        <v>891.10627437550988</v>
      </c>
      <c r="E945">
        <v>6291.7251954043459</v>
      </c>
      <c r="F945">
        <v>0.95</v>
      </c>
      <c r="G945">
        <v>1.1000000000000001</v>
      </c>
      <c r="H945">
        <v>26</v>
      </c>
      <c r="I945">
        <v>15.5</v>
      </c>
      <c r="J945" t="s">
        <v>383</v>
      </c>
      <c r="K945">
        <v>220</v>
      </c>
      <c r="L945">
        <v>16</v>
      </c>
      <c r="M945">
        <v>215</v>
      </c>
      <c r="N945">
        <f t="shared" si="120"/>
        <v>2.4500000000000002</v>
      </c>
      <c r="O945">
        <f t="shared" si="121"/>
        <v>4.4000000000000004</v>
      </c>
    </row>
    <row r="946" spans="1:15" x14ac:dyDescent="0.25">
      <c r="A946" t="s">
        <v>1295</v>
      </c>
      <c r="B946">
        <v>2</v>
      </c>
      <c r="C946" t="s">
        <v>372</v>
      </c>
      <c r="D946">
        <v>928.2292652012901</v>
      </c>
      <c r="E946">
        <v>6553.83496101116</v>
      </c>
      <c r="F946">
        <v>0.95</v>
      </c>
      <c r="G946">
        <v>1.1000000000000001</v>
      </c>
      <c r="H946">
        <v>30</v>
      </c>
      <c r="I946">
        <v>16.8</v>
      </c>
      <c r="J946" t="s">
        <v>383</v>
      </c>
      <c r="K946">
        <v>220</v>
      </c>
      <c r="L946">
        <v>16</v>
      </c>
      <c r="M946">
        <v>215</v>
      </c>
      <c r="N946">
        <f t="shared" si="120"/>
        <v>2.4500000000000002</v>
      </c>
      <c r="O946">
        <f t="shared" si="121"/>
        <v>4.4000000000000004</v>
      </c>
    </row>
    <row r="947" spans="1:15" x14ac:dyDescent="0.25">
      <c r="A947" t="s">
        <v>1296</v>
      </c>
      <c r="B947">
        <v>3</v>
      </c>
      <c r="C947" t="s">
        <v>281</v>
      </c>
      <c r="D947">
        <v>1354.6625000000001</v>
      </c>
      <c r="E947">
        <v>9564.7000000000007</v>
      </c>
      <c r="F947">
        <v>0.95</v>
      </c>
      <c r="G947">
        <v>1.1000000000000001</v>
      </c>
      <c r="H947">
        <v>47.8</v>
      </c>
      <c r="I947">
        <v>27.5</v>
      </c>
      <c r="J947" t="s">
        <v>383</v>
      </c>
      <c r="K947">
        <v>220</v>
      </c>
      <c r="L947">
        <v>16</v>
      </c>
      <c r="M947">
        <v>215</v>
      </c>
      <c r="N947">
        <f t="shared" si="120"/>
        <v>2.4500000000000002</v>
      </c>
      <c r="O947">
        <f t="shared" si="121"/>
        <v>4.4000000000000004</v>
      </c>
    </row>
    <row r="948" spans="1:15" x14ac:dyDescent="0.25">
      <c r="A948" t="s">
        <v>1297</v>
      </c>
      <c r="B948">
        <v>0</v>
      </c>
      <c r="C948" t="s">
        <v>278</v>
      </c>
      <c r="D948">
        <v>0</v>
      </c>
      <c r="E948">
        <v>3470.9101449275363</v>
      </c>
      <c r="G948">
        <v>1.5</v>
      </c>
      <c r="J948" t="s">
        <v>383</v>
      </c>
      <c r="K948">
        <v>220</v>
      </c>
      <c r="L948">
        <v>21</v>
      </c>
      <c r="M948">
        <v>215</v>
      </c>
      <c r="N948">
        <f t="shared" si="120"/>
        <v>3.85</v>
      </c>
      <c r="O948">
        <f t="shared" si="121"/>
        <v>5.9</v>
      </c>
    </row>
    <row r="949" spans="1:15" x14ac:dyDescent="0.25">
      <c r="A949" t="s">
        <v>1298</v>
      </c>
      <c r="B949">
        <v>1</v>
      </c>
      <c r="C949" t="s">
        <v>370</v>
      </c>
      <c r="D949">
        <v>972.22767314624582</v>
      </c>
      <c r="E949">
        <v>8102.8384881891643</v>
      </c>
      <c r="F949">
        <v>0.85</v>
      </c>
      <c r="G949">
        <v>1.05</v>
      </c>
      <c r="H949">
        <v>26</v>
      </c>
      <c r="I949">
        <v>15.5</v>
      </c>
      <c r="J949" t="s">
        <v>383</v>
      </c>
      <c r="K949">
        <v>220</v>
      </c>
      <c r="L949">
        <v>21</v>
      </c>
      <c r="M949">
        <v>215</v>
      </c>
      <c r="N949">
        <f t="shared" si="120"/>
        <v>3.85</v>
      </c>
      <c r="O949">
        <f t="shared" si="121"/>
        <v>5.9</v>
      </c>
    </row>
    <row r="950" spans="1:15" x14ac:dyDescent="0.25">
      <c r="A950" t="s">
        <v>1299</v>
      </c>
      <c r="B950">
        <v>2</v>
      </c>
      <c r="C950" t="s">
        <v>372</v>
      </c>
      <c r="D950">
        <v>1012.7301362403042</v>
      </c>
      <c r="E950">
        <v>8440.3982243391856</v>
      </c>
      <c r="F950">
        <v>0.85</v>
      </c>
      <c r="G950">
        <v>1.05</v>
      </c>
      <c r="H950">
        <v>30</v>
      </c>
      <c r="I950">
        <v>16.8</v>
      </c>
      <c r="J950" t="s">
        <v>383</v>
      </c>
      <c r="K950">
        <v>220</v>
      </c>
      <c r="L950">
        <v>21</v>
      </c>
      <c r="M950">
        <v>215</v>
      </c>
      <c r="N950">
        <f t="shared" si="120"/>
        <v>3.85</v>
      </c>
      <c r="O950">
        <f t="shared" si="121"/>
        <v>5.9</v>
      </c>
    </row>
    <row r="951" spans="1:15" x14ac:dyDescent="0.25">
      <c r="A951" t="s">
        <v>1300</v>
      </c>
      <c r="B951">
        <v>3</v>
      </c>
      <c r="C951" t="s">
        <v>281</v>
      </c>
      <c r="D951">
        <v>1477.9835</v>
      </c>
      <c r="E951">
        <v>12317.96</v>
      </c>
      <c r="F951">
        <v>0.85</v>
      </c>
      <c r="G951">
        <v>1.05</v>
      </c>
      <c r="H951">
        <v>47.8</v>
      </c>
      <c r="I951">
        <v>27.5</v>
      </c>
      <c r="J951" t="s">
        <v>383</v>
      </c>
      <c r="K951">
        <v>220</v>
      </c>
      <c r="L951">
        <v>21</v>
      </c>
      <c r="M951">
        <v>215</v>
      </c>
      <c r="N951">
        <f t="shared" si="120"/>
        <v>3.85</v>
      </c>
      <c r="O951">
        <f t="shared" si="121"/>
        <v>5.9</v>
      </c>
    </row>
    <row r="952" spans="1:15" x14ac:dyDescent="0.25">
      <c r="A952" t="s">
        <v>1301</v>
      </c>
      <c r="B952">
        <v>0</v>
      </c>
      <c r="C952" t="s">
        <v>278</v>
      </c>
      <c r="D952">
        <v>0</v>
      </c>
      <c r="E952">
        <v>1951.6000000000001</v>
      </c>
      <c r="G952">
        <v>1.5</v>
      </c>
      <c r="J952" t="s">
        <v>383</v>
      </c>
      <c r="K952">
        <v>240</v>
      </c>
      <c r="L952">
        <v>11</v>
      </c>
      <c r="M952">
        <v>235</v>
      </c>
      <c r="N952">
        <f t="shared" si="120"/>
        <v>2.79</v>
      </c>
      <c r="O952">
        <f t="shared" si="121"/>
        <v>3.2</v>
      </c>
    </row>
    <row r="953" spans="1:15" x14ac:dyDescent="0.25">
      <c r="A953" t="s">
        <v>1302</v>
      </c>
      <c r="B953">
        <v>1</v>
      </c>
      <c r="C953" t="s">
        <v>370</v>
      </c>
      <c r="D953">
        <v>811.22500000000002</v>
      </c>
      <c r="E953">
        <v>5237.9452617275747</v>
      </c>
      <c r="F953">
        <v>0.95</v>
      </c>
      <c r="G953">
        <v>1.1000000000000001</v>
      </c>
      <c r="H953">
        <v>26</v>
      </c>
      <c r="I953">
        <v>14.8</v>
      </c>
      <c r="J953" t="s">
        <v>383</v>
      </c>
      <c r="K953">
        <v>240</v>
      </c>
      <c r="L953">
        <v>11</v>
      </c>
      <c r="M953">
        <v>235</v>
      </c>
      <c r="N953">
        <f t="shared" si="120"/>
        <v>2.79</v>
      </c>
      <c r="O953">
        <f t="shared" si="121"/>
        <v>3.2</v>
      </c>
    </row>
    <row r="954" spans="1:15" x14ac:dyDescent="0.25">
      <c r="A954" t="s">
        <v>1303</v>
      </c>
      <c r="B954">
        <v>2</v>
      </c>
      <c r="C954" t="s">
        <v>372</v>
      </c>
      <c r="D954">
        <v>888.92500000000007</v>
      </c>
      <c r="E954">
        <v>5738.028861571599</v>
      </c>
      <c r="F954">
        <v>0.95</v>
      </c>
      <c r="G954">
        <v>1.1000000000000001</v>
      </c>
      <c r="H954">
        <v>30</v>
      </c>
      <c r="I954">
        <v>16.600000000000001</v>
      </c>
      <c r="J954" t="s">
        <v>383</v>
      </c>
      <c r="K954">
        <v>240</v>
      </c>
      <c r="L954">
        <v>11</v>
      </c>
      <c r="M954">
        <v>235</v>
      </c>
      <c r="N954">
        <f t="shared" si="120"/>
        <v>2.79</v>
      </c>
      <c r="O954">
        <f t="shared" si="121"/>
        <v>3.2</v>
      </c>
    </row>
    <row r="955" spans="1:15" x14ac:dyDescent="0.25">
      <c r="A955" t="s">
        <v>1304</v>
      </c>
      <c r="B955">
        <v>3</v>
      </c>
      <c r="C955" t="s">
        <v>281</v>
      </c>
      <c r="D955">
        <v>1184.925</v>
      </c>
      <c r="E955">
        <v>7647.9</v>
      </c>
      <c r="F955">
        <v>0.95</v>
      </c>
      <c r="G955">
        <v>1.1000000000000001</v>
      </c>
      <c r="H955">
        <v>47.2</v>
      </c>
      <c r="I955">
        <v>28</v>
      </c>
      <c r="J955" t="s">
        <v>383</v>
      </c>
      <c r="K955">
        <v>240</v>
      </c>
      <c r="L955">
        <v>11</v>
      </c>
      <c r="M955">
        <v>235</v>
      </c>
      <c r="N955">
        <f t="shared" si="120"/>
        <v>2.79</v>
      </c>
      <c r="O955">
        <f t="shared" si="121"/>
        <v>3.2</v>
      </c>
    </row>
    <row r="956" spans="1:15" x14ac:dyDescent="0.25">
      <c r="A956" t="s">
        <v>1305</v>
      </c>
      <c r="B956">
        <v>0</v>
      </c>
      <c r="C956" t="s">
        <v>278</v>
      </c>
      <c r="D956">
        <v>0</v>
      </c>
      <c r="E956">
        <v>2599.6400000000003</v>
      </c>
      <c r="G956">
        <v>1.5</v>
      </c>
      <c r="J956" t="s">
        <v>383</v>
      </c>
      <c r="K956">
        <v>240</v>
      </c>
      <c r="L956">
        <v>16</v>
      </c>
      <c r="M956">
        <v>235</v>
      </c>
      <c r="N956">
        <f t="shared" si="120"/>
        <v>2.42</v>
      </c>
      <c r="O956">
        <f t="shared" si="121"/>
        <v>4.8</v>
      </c>
    </row>
    <row r="957" spans="1:15" x14ac:dyDescent="0.25">
      <c r="A957" t="s">
        <v>1306</v>
      </c>
      <c r="B957">
        <v>1</v>
      </c>
      <c r="C957" t="s">
        <v>370</v>
      </c>
      <c r="D957">
        <v>979.57500000000005</v>
      </c>
      <c r="E957">
        <v>6916.3686790875245</v>
      </c>
      <c r="F957">
        <v>0.95</v>
      </c>
      <c r="G957">
        <v>1.1000000000000001</v>
      </c>
      <c r="H957">
        <v>26</v>
      </c>
      <c r="I957">
        <v>16.399999999999999</v>
      </c>
      <c r="J957" t="s">
        <v>383</v>
      </c>
      <c r="K957">
        <v>240</v>
      </c>
      <c r="L957">
        <v>16</v>
      </c>
      <c r="M957">
        <v>235</v>
      </c>
      <c r="N957">
        <f t="shared" si="120"/>
        <v>2.42</v>
      </c>
      <c r="O957">
        <f t="shared" si="121"/>
        <v>4.8</v>
      </c>
    </row>
    <row r="958" spans="1:15" x14ac:dyDescent="0.25">
      <c r="A958" t="s">
        <v>1307</v>
      </c>
      <c r="B958">
        <v>2</v>
      </c>
      <c r="C958" t="s">
        <v>372</v>
      </c>
      <c r="D958">
        <v>1015.6500000000001</v>
      </c>
      <c r="E958">
        <v>7167.9744986485921</v>
      </c>
      <c r="F958">
        <v>0.95</v>
      </c>
      <c r="G958">
        <v>1.1000000000000001</v>
      </c>
      <c r="H958">
        <v>30</v>
      </c>
      <c r="I958">
        <v>17.7</v>
      </c>
      <c r="J958" t="s">
        <v>383</v>
      </c>
      <c r="K958">
        <v>240</v>
      </c>
      <c r="L958">
        <v>16</v>
      </c>
      <c r="M958">
        <v>235</v>
      </c>
      <c r="N958">
        <f t="shared" si="120"/>
        <v>2.42</v>
      </c>
      <c r="O958">
        <f t="shared" si="121"/>
        <v>4.8</v>
      </c>
    </row>
    <row r="959" spans="1:15" x14ac:dyDescent="0.25">
      <c r="A959" t="s">
        <v>1308</v>
      </c>
      <c r="B959">
        <v>3</v>
      </c>
      <c r="C959" t="s">
        <v>281</v>
      </c>
      <c r="D959">
        <v>1489.25</v>
      </c>
      <c r="E959">
        <v>10511.7</v>
      </c>
      <c r="F959">
        <v>0.95</v>
      </c>
      <c r="G959">
        <v>1.1000000000000001</v>
      </c>
      <c r="H959">
        <v>48.1</v>
      </c>
      <c r="I959">
        <v>29.7</v>
      </c>
      <c r="J959" t="s">
        <v>383</v>
      </c>
      <c r="K959">
        <v>240</v>
      </c>
      <c r="L959">
        <v>16</v>
      </c>
      <c r="M959">
        <v>235</v>
      </c>
      <c r="N959">
        <f t="shared" si="120"/>
        <v>2.42</v>
      </c>
      <c r="O959">
        <f t="shared" si="121"/>
        <v>4.8</v>
      </c>
    </row>
    <row r="960" spans="1:15" x14ac:dyDescent="0.25">
      <c r="A960" t="s">
        <v>1309</v>
      </c>
      <c r="B960">
        <v>0</v>
      </c>
      <c r="C960" t="s">
        <v>278</v>
      </c>
      <c r="D960">
        <v>0</v>
      </c>
      <c r="E960">
        <v>4059.2000000000003</v>
      </c>
      <c r="G960">
        <v>1.5</v>
      </c>
      <c r="J960" t="s">
        <v>383</v>
      </c>
      <c r="K960">
        <v>240</v>
      </c>
      <c r="L960">
        <v>21</v>
      </c>
      <c r="M960">
        <v>235</v>
      </c>
      <c r="N960">
        <f t="shared" si="120"/>
        <v>3.79</v>
      </c>
      <c r="O960">
        <f t="shared" si="121"/>
        <v>6.4</v>
      </c>
    </row>
    <row r="961" spans="1:15" x14ac:dyDescent="0.25">
      <c r="A961" t="s">
        <v>1310</v>
      </c>
      <c r="B961">
        <v>1</v>
      </c>
      <c r="C961" t="s">
        <v>370</v>
      </c>
      <c r="D961">
        <v>1068.750592031967</v>
      </c>
      <c r="E961">
        <v>8907.2895892451361</v>
      </c>
      <c r="F961">
        <v>0.85</v>
      </c>
      <c r="G961">
        <v>1.05</v>
      </c>
      <c r="H961">
        <v>26</v>
      </c>
      <c r="I961">
        <v>16.399999999999999</v>
      </c>
      <c r="J961" t="s">
        <v>383</v>
      </c>
      <c r="K961">
        <v>240</v>
      </c>
      <c r="L961">
        <v>21</v>
      </c>
      <c r="M961">
        <v>235</v>
      </c>
      <c r="N961">
        <f t="shared" si="120"/>
        <v>3.79</v>
      </c>
      <c r="O961">
        <f t="shared" si="121"/>
        <v>6.4</v>
      </c>
    </row>
    <row r="962" spans="1:15" x14ac:dyDescent="0.25">
      <c r="A962" t="s">
        <v>1311</v>
      </c>
      <c r="B962">
        <v>2</v>
      </c>
      <c r="C962" t="s">
        <v>372</v>
      </c>
      <c r="D962">
        <v>1107.6299348043735</v>
      </c>
      <c r="E962">
        <v>9231.3217513746804</v>
      </c>
      <c r="F962">
        <v>0.85</v>
      </c>
      <c r="G962">
        <v>1.05</v>
      </c>
      <c r="H962">
        <v>30</v>
      </c>
      <c r="I962">
        <v>17.7</v>
      </c>
      <c r="J962" t="s">
        <v>383</v>
      </c>
      <c r="K962">
        <v>240</v>
      </c>
      <c r="L962">
        <v>21</v>
      </c>
      <c r="M962">
        <v>235</v>
      </c>
      <c r="N962">
        <f t="shared" si="120"/>
        <v>3.79</v>
      </c>
      <c r="O962">
        <f t="shared" si="121"/>
        <v>6.4</v>
      </c>
    </row>
    <row r="963" spans="1:15" x14ac:dyDescent="0.25">
      <c r="A963" t="s">
        <v>1312</v>
      </c>
      <c r="B963">
        <v>3</v>
      </c>
      <c r="C963" t="s">
        <v>281</v>
      </c>
      <c r="D963">
        <v>1624.3185000000001</v>
      </c>
      <c r="E963">
        <v>13537.56</v>
      </c>
      <c r="F963">
        <v>0.85</v>
      </c>
      <c r="G963">
        <v>1.05</v>
      </c>
      <c r="H963">
        <v>48.1</v>
      </c>
      <c r="I963">
        <v>29.7</v>
      </c>
      <c r="J963" t="s">
        <v>383</v>
      </c>
      <c r="K963">
        <v>240</v>
      </c>
      <c r="L963">
        <v>21</v>
      </c>
      <c r="M963">
        <v>235</v>
      </c>
      <c r="N963">
        <f t="shared" si="120"/>
        <v>3.79</v>
      </c>
      <c r="O963">
        <f t="shared" si="121"/>
        <v>6.4</v>
      </c>
    </row>
    <row r="964" spans="1:15" x14ac:dyDescent="0.25">
      <c r="A964" t="s">
        <v>1313</v>
      </c>
      <c r="B964">
        <v>0</v>
      </c>
      <c r="C964" t="s">
        <v>278</v>
      </c>
      <c r="D964">
        <v>0</v>
      </c>
      <c r="E964">
        <v>488.24</v>
      </c>
      <c r="G964">
        <v>1.5</v>
      </c>
      <c r="J964" t="s">
        <v>1314</v>
      </c>
      <c r="K964">
        <v>60</v>
      </c>
      <c r="L964">
        <v>11</v>
      </c>
      <c r="M964" t="s">
        <v>368</v>
      </c>
      <c r="N964">
        <f t="shared" si="120"/>
        <v>3.69</v>
      </c>
      <c r="O964">
        <f t="shared" si="121"/>
        <v>0.8</v>
      </c>
    </row>
    <row r="965" spans="1:15" x14ac:dyDescent="0.25">
      <c r="A965" t="s">
        <v>1315</v>
      </c>
      <c r="B965">
        <v>1</v>
      </c>
      <c r="C965" t="s">
        <v>370</v>
      </c>
      <c r="D965">
        <v>171.9</v>
      </c>
      <c r="E965">
        <v>1142.0361657917249</v>
      </c>
      <c r="F965">
        <v>0.95</v>
      </c>
      <c r="G965">
        <v>1.1000000000000001</v>
      </c>
      <c r="H965">
        <v>26</v>
      </c>
      <c r="I965">
        <v>4.8</v>
      </c>
      <c r="J965" t="s">
        <v>1314</v>
      </c>
      <c r="K965">
        <v>60</v>
      </c>
      <c r="L965">
        <v>11</v>
      </c>
      <c r="M965" t="s">
        <v>368</v>
      </c>
      <c r="N965">
        <f t="shared" si="120"/>
        <v>3.69</v>
      </c>
      <c r="O965">
        <f t="shared" si="121"/>
        <v>0.8</v>
      </c>
    </row>
    <row r="966" spans="1:15" x14ac:dyDescent="0.25">
      <c r="A966" t="s">
        <v>1316</v>
      </c>
      <c r="B966">
        <v>2</v>
      </c>
      <c r="C966" t="s">
        <v>372</v>
      </c>
      <c r="D966">
        <v>184.5</v>
      </c>
      <c r="E966">
        <v>1222.9946868592929</v>
      </c>
      <c r="F966">
        <v>0.95</v>
      </c>
      <c r="G966">
        <v>1.1000000000000001</v>
      </c>
      <c r="H966">
        <v>30</v>
      </c>
      <c r="I966">
        <v>5.4</v>
      </c>
      <c r="J966" t="s">
        <v>1314</v>
      </c>
      <c r="K966">
        <v>60</v>
      </c>
      <c r="L966">
        <v>11</v>
      </c>
      <c r="M966" t="s">
        <v>368</v>
      </c>
      <c r="N966">
        <f t="shared" si="120"/>
        <v>3.69</v>
      </c>
      <c r="O966">
        <f t="shared" si="121"/>
        <v>0.8</v>
      </c>
    </row>
    <row r="967" spans="1:15" x14ac:dyDescent="0.25">
      <c r="A967" t="s">
        <v>1317</v>
      </c>
      <c r="B967">
        <v>3</v>
      </c>
      <c r="C967" t="s">
        <v>281</v>
      </c>
      <c r="D967">
        <v>217.8</v>
      </c>
      <c r="E967">
        <v>1446.9</v>
      </c>
      <c r="F967">
        <v>0.95</v>
      </c>
      <c r="G967">
        <v>1.1000000000000001</v>
      </c>
      <c r="H967">
        <v>40</v>
      </c>
      <c r="I967">
        <v>6.8</v>
      </c>
      <c r="J967" t="s">
        <v>1314</v>
      </c>
      <c r="K967">
        <v>60</v>
      </c>
      <c r="L967">
        <v>11</v>
      </c>
      <c r="M967" t="s">
        <v>368</v>
      </c>
      <c r="N967">
        <f t="shared" si="120"/>
        <v>3.69</v>
      </c>
      <c r="O967">
        <f t="shared" si="121"/>
        <v>0.8</v>
      </c>
    </row>
    <row r="968" spans="1:15" x14ac:dyDescent="0.25">
      <c r="A968" t="s">
        <v>1318</v>
      </c>
      <c r="B968">
        <v>0</v>
      </c>
      <c r="C968" t="s">
        <v>278</v>
      </c>
      <c r="D968">
        <v>0</v>
      </c>
      <c r="E968">
        <v>650.08000000000004</v>
      </c>
      <c r="G968">
        <v>1.5</v>
      </c>
      <c r="J968" t="s">
        <v>1314</v>
      </c>
      <c r="K968">
        <v>60</v>
      </c>
      <c r="L968">
        <v>16</v>
      </c>
      <c r="M968" t="s">
        <v>368</v>
      </c>
      <c r="N968">
        <f t="shared" si="120"/>
        <v>2.73</v>
      </c>
      <c r="O968">
        <f t="shared" si="121"/>
        <v>1.2</v>
      </c>
    </row>
    <row r="969" spans="1:15" x14ac:dyDescent="0.25">
      <c r="A969" t="s">
        <v>1319</v>
      </c>
      <c r="B969">
        <v>1</v>
      </c>
      <c r="C969" t="s">
        <v>370</v>
      </c>
      <c r="D969">
        <v>192.6</v>
      </c>
      <c r="E969">
        <v>1399.7241764138612</v>
      </c>
      <c r="F969">
        <v>0.95</v>
      </c>
      <c r="G969">
        <v>1.1000000000000001</v>
      </c>
      <c r="H969">
        <v>26</v>
      </c>
      <c r="I969">
        <v>4.8</v>
      </c>
      <c r="J969" t="s">
        <v>1314</v>
      </c>
      <c r="K969">
        <v>60</v>
      </c>
      <c r="L969">
        <v>16</v>
      </c>
      <c r="M969" t="s">
        <v>368</v>
      </c>
      <c r="N969">
        <f t="shared" si="120"/>
        <v>2.73</v>
      </c>
      <c r="O969">
        <f t="shared" si="121"/>
        <v>1.2</v>
      </c>
    </row>
    <row r="970" spans="1:15" x14ac:dyDescent="0.25">
      <c r="A970" t="s">
        <v>1320</v>
      </c>
      <c r="B970">
        <v>2</v>
      </c>
      <c r="C970" t="s">
        <v>372</v>
      </c>
      <c r="D970">
        <v>207</v>
      </c>
      <c r="E970">
        <v>1502.5729206967153</v>
      </c>
      <c r="F970">
        <v>0.95</v>
      </c>
      <c r="G970">
        <v>1.1000000000000001</v>
      </c>
      <c r="H970">
        <v>30</v>
      </c>
      <c r="I970">
        <v>5.5</v>
      </c>
      <c r="J970" t="s">
        <v>1314</v>
      </c>
      <c r="K970">
        <v>60</v>
      </c>
      <c r="L970">
        <v>16</v>
      </c>
      <c r="M970" t="s">
        <v>368</v>
      </c>
      <c r="N970">
        <f t="shared" si="120"/>
        <v>2.73</v>
      </c>
      <c r="O970">
        <f t="shared" si="121"/>
        <v>1.2</v>
      </c>
    </row>
    <row r="971" spans="1:15" x14ac:dyDescent="0.25">
      <c r="A971" t="s">
        <v>1321</v>
      </c>
      <c r="B971">
        <v>3</v>
      </c>
      <c r="C971" t="s">
        <v>281</v>
      </c>
      <c r="D971">
        <v>274.5</v>
      </c>
      <c r="E971">
        <v>1988.7</v>
      </c>
      <c r="F971">
        <v>0.95</v>
      </c>
      <c r="G971">
        <v>1.1000000000000001</v>
      </c>
      <c r="H971">
        <v>41.1</v>
      </c>
      <c r="I971">
        <v>7.2</v>
      </c>
      <c r="J971" t="s">
        <v>1314</v>
      </c>
      <c r="K971">
        <v>60</v>
      </c>
      <c r="L971">
        <v>16</v>
      </c>
      <c r="M971" t="s">
        <v>368</v>
      </c>
      <c r="N971">
        <f t="shared" si="120"/>
        <v>2.73</v>
      </c>
      <c r="O971">
        <f t="shared" si="121"/>
        <v>1.2</v>
      </c>
    </row>
    <row r="972" spans="1:15" x14ac:dyDescent="0.25">
      <c r="A972" t="s">
        <v>1322</v>
      </c>
      <c r="B972">
        <v>0</v>
      </c>
      <c r="C972" t="s">
        <v>278</v>
      </c>
      <c r="D972">
        <v>0</v>
      </c>
      <c r="E972">
        <v>1014.4000000000001</v>
      </c>
      <c r="G972">
        <v>1.5</v>
      </c>
      <c r="J972" t="s">
        <v>1314</v>
      </c>
      <c r="K972">
        <v>60</v>
      </c>
      <c r="L972">
        <v>21</v>
      </c>
      <c r="M972" t="s">
        <v>368</v>
      </c>
      <c r="N972">
        <f t="shared" si="120"/>
        <v>4.28</v>
      </c>
      <c r="O972">
        <f t="shared" si="121"/>
        <v>1.6</v>
      </c>
    </row>
    <row r="973" spans="1:15" x14ac:dyDescent="0.25">
      <c r="A973" t="s">
        <v>1323</v>
      </c>
      <c r="B973">
        <v>1</v>
      </c>
      <c r="C973" t="s">
        <v>370</v>
      </c>
      <c r="D973">
        <v>210.44638673474716</v>
      </c>
      <c r="E973">
        <v>1802.6437228662567</v>
      </c>
      <c r="F973">
        <v>0.85</v>
      </c>
      <c r="G973">
        <v>1.05</v>
      </c>
      <c r="H973">
        <v>26</v>
      </c>
      <c r="I973">
        <v>4.8</v>
      </c>
      <c r="J973" t="s">
        <v>1314</v>
      </c>
      <c r="K973">
        <v>60</v>
      </c>
      <c r="L973">
        <v>21</v>
      </c>
      <c r="M973" t="s">
        <v>368</v>
      </c>
      <c r="N973">
        <f t="shared" si="120"/>
        <v>4.28</v>
      </c>
      <c r="O973">
        <f t="shared" si="121"/>
        <v>1.6</v>
      </c>
    </row>
    <row r="974" spans="1:15" x14ac:dyDescent="0.25">
      <c r="A974" t="s">
        <v>1324</v>
      </c>
      <c r="B974">
        <v>2</v>
      </c>
      <c r="C974" t="s">
        <v>372</v>
      </c>
      <c r="D974">
        <v>225.90953796071631</v>
      </c>
      <c r="E974">
        <v>1935.0981352499616</v>
      </c>
      <c r="F974">
        <v>0.85</v>
      </c>
      <c r="G974">
        <v>1.05</v>
      </c>
      <c r="H974">
        <v>30</v>
      </c>
      <c r="I974">
        <v>5.5</v>
      </c>
      <c r="J974" t="s">
        <v>1314</v>
      </c>
      <c r="K974">
        <v>60</v>
      </c>
      <c r="L974">
        <v>21</v>
      </c>
      <c r="M974" t="s">
        <v>368</v>
      </c>
      <c r="N974">
        <f t="shared" si="120"/>
        <v>4.28</v>
      </c>
      <c r="O974">
        <f t="shared" si="121"/>
        <v>1.6</v>
      </c>
    </row>
    <row r="975" spans="1:15" x14ac:dyDescent="0.25">
      <c r="A975" t="s">
        <v>1325</v>
      </c>
      <c r="B975">
        <v>3</v>
      </c>
      <c r="C975" t="s">
        <v>281</v>
      </c>
      <c r="D975">
        <v>298.99800000000005</v>
      </c>
      <c r="E975">
        <v>2561.16</v>
      </c>
      <c r="F975">
        <v>0.85</v>
      </c>
      <c r="G975">
        <v>1.05</v>
      </c>
      <c r="H975">
        <v>41.1</v>
      </c>
      <c r="I975">
        <v>7.2</v>
      </c>
      <c r="J975" t="s">
        <v>1314</v>
      </c>
      <c r="K975">
        <v>60</v>
      </c>
      <c r="L975">
        <v>21</v>
      </c>
      <c r="M975" t="s">
        <v>368</v>
      </c>
      <c r="N975">
        <f t="shared" si="120"/>
        <v>4.28</v>
      </c>
      <c r="O975">
        <f t="shared" si="121"/>
        <v>1.6</v>
      </c>
    </row>
    <row r="976" spans="1:15" x14ac:dyDescent="0.25">
      <c r="A976" t="s">
        <v>1326</v>
      </c>
      <c r="B976">
        <v>0</v>
      </c>
      <c r="C976" t="s">
        <v>278</v>
      </c>
      <c r="D976">
        <v>0</v>
      </c>
      <c r="E976">
        <v>569.16000000000008</v>
      </c>
      <c r="G976">
        <v>1.5</v>
      </c>
      <c r="J976" t="s">
        <v>1314</v>
      </c>
      <c r="K976">
        <v>70</v>
      </c>
      <c r="L976">
        <v>11</v>
      </c>
      <c r="M976" t="s">
        <v>383</v>
      </c>
      <c r="N976">
        <f t="shared" si="120"/>
        <v>3.64</v>
      </c>
      <c r="O976">
        <f t="shared" si="121"/>
        <v>0.9</v>
      </c>
    </row>
    <row r="977" spans="1:15" x14ac:dyDescent="0.25">
      <c r="A977" t="s">
        <v>1327</v>
      </c>
      <c r="B977">
        <v>1</v>
      </c>
      <c r="C977" t="s">
        <v>370</v>
      </c>
      <c r="D977">
        <v>210.61212475820625</v>
      </c>
      <c r="E977">
        <v>1397.1861540381678</v>
      </c>
      <c r="F977">
        <v>0.95</v>
      </c>
      <c r="G977">
        <v>1.1000000000000001</v>
      </c>
      <c r="H977">
        <v>26</v>
      </c>
      <c r="I977">
        <v>5.5</v>
      </c>
      <c r="J977" t="s">
        <v>1314</v>
      </c>
      <c r="K977">
        <v>70</v>
      </c>
      <c r="L977">
        <v>11</v>
      </c>
      <c r="M977" t="s">
        <v>383</v>
      </c>
      <c r="N977">
        <f t="shared" si="120"/>
        <v>3.64</v>
      </c>
      <c r="O977">
        <f t="shared" si="121"/>
        <v>0.9</v>
      </c>
    </row>
    <row r="978" spans="1:15" x14ac:dyDescent="0.25">
      <c r="A978" t="s">
        <v>1328</v>
      </c>
      <c r="B978">
        <v>2</v>
      </c>
      <c r="C978" t="s">
        <v>372</v>
      </c>
      <c r="D978">
        <v>225.8588818008821</v>
      </c>
      <c r="E978">
        <v>1498.3320774196782</v>
      </c>
      <c r="F978">
        <v>0.95</v>
      </c>
      <c r="G978">
        <v>1.1000000000000001</v>
      </c>
      <c r="H978">
        <v>30</v>
      </c>
      <c r="I978">
        <v>5.9</v>
      </c>
      <c r="J978" t="s">
        <v>1314</v>
      </c>
      <c r="K978">
        <v>70</v>
      </c>
      <c r="L978">
        <v>11</v>
      </c>
      <c r="M978" t="s">
        <v>383</v>
      </c>
      <c r="N978">
        <f t="shared" si="120"/>
        <v>3.64</v>
      </c>
      <c r="O978">
        <f t="shared" si="121"/>
        <v>0.9</v>
      </c>
    </row>
    <row r="979" spans="1:15" x14ac:dyDescent="0.25">
      <c r="A979" t="s">
        <v>1329</v>
      </c>
      <c r="B979">
        <v>3</v>
      </c>
      <c r="C979" t="s">
        <v>281</v>
      </c>
      <c r="D979">
        <v>270.036</v>
      </c>
      <c r="E979">
        <v>1791.4</v>
      </c>
      <c r="F979">
        <v>0.95</v>
      </c>
      <c r="G979">
        <v>1.1000000000000001</v>
      </c>
      <c r="H979">
        <v>41</v>
      </c>
      <c r="I979">
        <v>7.9</v>
      </c>
      <c r="J979" t="s">
        <v>1314</v>
      </c>
      <c r="K979">
        <v>70</v>
      </c>
      <c r="L979">
        <v>11</v>
      </c>
      <c r="M979" t="s">
        <v>383</v>
      </c>
      <c r="N979">
        <f t="shared" si="120"/>
        <v>3.64</v>
      </c>
      <c r="O979">
        <f t="shared" si="121"/>
        <v>0.9</v>
      </c>
    </row>
    <row r="980" spans="1:15" x14ac:dyDescent="0.25">
      <c r="A980" t="s">
        <v>1330</v>
      </c>
      <c r="B980">
        <v>0</v>
      </c>
      <c r="C980" t="s">
        <v>278</v>
      </c>
      <c r="D980">
        <v>0</v>
      </c>
      <c r="E980">
        <v>758.2</v>
      </c>
      <c r="G980">
        <v>1.5</v>
      </c>
      <c r="J980" t="s">
        <v>1314</v>
      </c>
      <c r="K980">
        <v>70</v>
      </c>
      <c r="L980">
        <v>16</v>
      </c>
      <c r="M980" t="s">
        <v>383</v>
      </c>
      <c r="N980">
        <f t="shared" si="120"/>
        <v>2.71</v>
      </c>
      <c r="O980">
        <f t="shared" si="121"/>
        <v>1.4</v>
      </c>
    </row>
    <row r="981" spans="1:15" x14ac:dyDescent="0.25">
      <c r="A981" t="s">
        <v>1331</v>
      </c>
      <c r="B981">
        <v>1</v>
      </c>
      <c r="C981" t="s">
        <v>370</v>
      </c>
      <c r="D981">
        <v>197.63792866546598</v>
      </c>
      <c r="E981">
        <v>1627.62717250317</v>
      </c>
      <c r="F981">
        <v>0.95</v>
      </c>
      <c r="G981">
        <v>1.1000000000000001</v>
      </c>
      <c r="H981">
        <v>26</v>
      </c>
      <c r="I981">
        <v>5.0999999999999996</v>
      </c>
      <c r="J981" t="s">
        <v>1314</v>
      </c>
      <c r="K981">
        <v>70</v>
      </c>
      <c r="L981">
        <v>16</v>
      </c>
      <c r="M981" t="s">
        <v>383</v>
      </c>
      <c r="N981">
        <f t="shared" si="120"/>
        <v>2.71</v>
      </c>
      <c r="O981">
        <f t="shared" si="121"/>
        <v>1.4</v>
      </c>
    </row>
    <row r="982" spans="1:15" x14ac:dyDescent="0.25">
      <c r="A982" t="s">
        <v>1332</v>
      </c>
      <c r="B982">
        <v>2</v>
      </c>
      <c r="C982" t="s">
        <v>372</v>
      </c>
      <c r="D982">
        <v>212.15994173663077</v>
      </c>
      <c r="E982">
        <v>1747.2217424001376</v>
      </c>
      <c r="F982">
        <v>0.95</v>
      </c>
      <c r="G982">
        <v>1.1000000000000001</v>
      </c>
      <c r="H982">
        <v>30</v>
      </c>
      <c r="I982">
        <v>5.6</v>
      </c>
      <c r="J982" t="s">
        <v>1314</v>
      </c>
      <c r="K982">
        <v>70</v>
      </c>
      <c r="L982">
        <v>16</v>
      </c>
      <c r="M982" t="s">
        <v>383</v>
      </c>
      <c r="N982">
        <f t="shared" si="120"/>
        <v>2.71</v>
      </c>
      <c r="O982">
        <f t="shared" si="121"/>
        <v>1.4</v>
      </c>
    </row>
    <row r="983" spans="1:15" x14ac:dyDescent="0.25">
      <c r="A983" t="s">
        <v>1333</v>
      </c>
      <c r="B983">
        <v>3</v>
      </c>
      <c r="C983" t="s">
        <v>281</v>
      </c>
      <c r="D983">
        <v>280.8</v>
      </c>
      <c r="E983">
        <v>2312.5</v>
      </c>
      <c r="F983">
        <v>0.95</v>
      </c>
      <c r="G983">
        <v>1.1000000000000001</v>
      </c>
      <c r="H983">
        <v>41.1</v>
      </c>
      <c r="I983">
        <v>7.2</v>
      </c>
      <c r="J983" t="s">
        <v>1314</v>
      </c>
      <c r="K983">
        <v>70</v>
      </c>
      <c r="L983">
        <v>16</v>
      </c>
      <c r="M983" t="s">
        <v>383</v>
      </c>
      <c r="N983">
        <f t="shared" si="120"/>
        <v>2.71</v>
      </c>
      <c r="O983">
        <f t="shared" si="121"/>
        <v>1.4</v>
      </c>
    </row>
    <row r="984" spans="1:15" x14ac:dyDescent="0.25">
      <c r="A984" t="s">
        <v>1334</v>
      </c>
      <c r="B984">
        <v>0</v>
      </c>
      <c r="C984" t="s">
        <v>278</v>
      </c>
      <c r="D984">
        <v>0</v>
      </c>
      <c r="E984">
        <v>1184</v>
      </c>
      <c r="G984">
        <v>1.5</v>
      </c>
      <c r="J984" t="s">
        <v>1314</v>
      </c>
      <c r="K984">
        <v>70</v>
      </c>
      <c r="L984">
        <v>21</v>
      </c>
      <c r="M984" t="s">
        <v>383</v>
      </c>
      <c r="N984">
        <f t="shared" si="120"/>
        <v>4.25</v>
      </c>
      <c r="O984">
        <f t="shared" si="121"/>
        <v>1.9</v>
      </c>
    </row>
    <row r="985" spans="1:15" x14ac:dyDescent="0.25">
      <c r="A985" t="s">
        <v>1335</v>
      </c>
      <c r="B985">
        <v>1</v>
      </c>
      <c r="C985" t="s">
        <v>370</v>
      </c>
      <c r="D985">
        <v>216.27417181078013</v>
      </c>
      <c r="E985">
        <v>1977.8291945358951</v>
      </c>
      <c r="F985">
        <v>0.85</v>
      </c>
      <c r="G985">
        <v>1.05</v>
      </c>
      <c r="H985">
        <v>26</v>
      </c>
      <c r="I985">
        <v>5.0999999999999996</v>
      </c>
      <c r="J985" t="s">
        <v>1314</v>
      </c>
      <c r="K985">
        <v>70</v>
      </c>
      <c r="L985">
        <v>21</v>
      </c>
      <c r="M985" t="s">
        <v>383</v>
      </c>
      <c r="N985">
        <f t="shared" si="120"/>
        <v>4.25</v>
      </c>
      <c r="O985">
        <f t="shared" si="121"/>
        <v>1.9</v>
      </c>
    </row>
    <row r="986" spans="1:15" x14ac:dyDescent="0.25">
      <c r="A986" t="s">
        <v>1336</v>
      </c>
      <c r="B986">
        <v>2</v>
      </c>
      <c r="C986" t="s">
        <v>372</v>
      </c>
      <c r="D986">
        <v>232.16553624269386</v>
      </c>
      <c r="E986">
        <v>2123.1558613833213</v>
      </c>
      <c r="F986">
        <v>0.85</v>
      </c>
      <c r="G986">
        <v>1.05</v>
      </c>
      <c r="H986">
        <v>30</v>
      </c>
      <c r="I986">
        <v>5.6</v>
      </c>
      <c r="J986" t="s">
        <v>1314</v>
      </c>
      <c r="K986">
        <v>70</v>
      </c>
      <c r="L986">
        <v>21</v>
      </c>
      <c r="M986" t="s">
        <v>383</v>
      </c>
      <c r="N986">
        <f t="shared" si="120"/>
        <v>4.25</v>
      </c>
      <c r="O986">
        <f t="shared" si="121"/>
        <v>1.9</v>
      </c>
    </row>
    <row r="987" spans="1:15" x14ac:dyDescent="0.25">
      <c r="A987" t="s">
        <v>1337</v>
      </c>
      <c r="B987">
        <v>3</v>
      </c>
      <c r="C987" t="s">
        <v>281</v>
      </c>
      <c r="D987">
        <v>307.27800000000002</v>
      </c>
      <c r="E987">
        <v>2810.06</v>
      </c>
      <c r="F987">
        <v>0.85</v>
      </c>
      <c r="G987">
        <v>1.05</v>
      </c>
      <c r="H987">
        <v>41.1</v>
      </c>
      <c r="I987">
        <v>7.2</v>
      </c>
      <c r="J987" t="s">
        <v>1314</v>
      </c>
      <c r="K987">
        <v>70</v>
      </c>
      <c r="L987">
        <v>21</v>
      </c>
      <c r="M987" t="s">
        <v>383</v>
      </c>
      <c r="N987">
        <f t="shared" si="120"/>
        <v>4.25</v>
      </c>
      <c r="O987">
        <f t="shared" si="121"/>
        <v>1.9</v>
      </c>
    </row>
    <row r="988" spans="1:15" x14ac:dyDescent="0.25">
      <c r="A988" t="s">
        <v>1338</v>
      </c>
      <c r="B988">
        <v>0</v>
      </c>
      <c r="C988" t="s">
        <v>278</v>
      </c>
      <c r="D988">
        <v>0</v>
      </c>
      <c r="E988">
        <v>650.76</v>
      </c>
      <c r="G988">
        <v>1.5</v>
      </c>
      <c r="J988" t="s">
        <v>1314</v>
      </c>
      <c r="K988">
        <v>80</v>
      </c>
      <c r="L988">
        <v>11</v>
      </c>
      <c r="M988" t="s">
        <v>396</v>
      </c>
      <c r="N988">
        <f t="shared" si="120"/>
        <v>3.59</v>
      </c>
      <c r="O988">
        <f t="shared" si="121"/>
        <v>1.1000000000000001</v>
      </c>
    </row>
    <row r="989" spans="1:15" x14ac:dyDescent="0.25">
      <c r="A989" t="s">
        <v>1339</v>
      </c>
      <c r="B989">
        <v>1</v>
      </c>
      <c r="C989" t="s">
        <v>370</v>
      </c>
      <c r="D989">
        <v>248.4</v>
      </c>
      <c r="E989">
        <v>1647.5037394527276</v>
      </c>
      <c r="F989">
        <v>0.95</v>
      </c>
      <c r="G989">
        <v>1.1000000000000001</v>
      </c>
      <c r="H989">
        <v>26</v>
      </c>
      <c r="I989">
        <v>6.3</v>
      </c>
      <c r="J989" t="s">
        <v>1314</v>
      </c>
      <c r="K989">
        <v>80</v>
      </c>
      <c r="L989">
        <v>11</v>
      </c>
      <c r="M989" t="s">
        <v>396</v>
      </c>
      <c r="N989">
        <f t="shared" ref="N989:N1052" si="122">ROUND(IF($L989=11,$R$30*$K989+$S$30,IF($L989=16,$R$31*$K989+$S$31,IF($L989=21,$R$32*$K989+$S$32,""))),2)</f>
        <v>3.59</v>
      </c>
      <c r="O989">
        <f t="shared" ref="O989:O1052" si="123">ROUND(IF($L989=11,$K989*$X$30,IF($L989=16,$K989*$X$32,IF($L989=21,$K989*$X$34,""))),1)</f>
        <v>1.1000000000000001</v>
      </c>
    </row>
    <row r="990" spans="1:15" x14ac:dyDescent="0.25">
      <c r="A990" t="s">
        <v>1340</v>
      </c>
      <c r="B990">
        <v>2</v>
      </c>
      <c r="C990" t="s">
        <v>372</v>
      </c>
      <c r="D990">
        <v>266.40000000000003</v>
      </c>
      <c r="E990">
        <v>1769.505282019556</v>
      </c>
      <c r="F990">
        <v>0.95</v>
      </c>
      <c r="G990">
        <v>1.1000000000000001</v>
      </c>
      <c r="H990">
        <v>30</v>
      </c>
      <c r="I990">
        <v>6.8</v>
      </c>
      <c r="J990" t="s">
        <v>1314</v>
      </c>
      <c r="K990">
        <v>80</v>
      </c>
      <c r="L990">
        <v>11</v>
      </c>
      <c r="M990" t="s">
        <v>396</v>
      </c>
      <c r="N990">
        <f t="shared" si="122"/>
        <v>3.59</v>
      </c>
      <c r="O990">
        <f t="shared" si="123"/>
        <v>1.1000000000000001</v>
      </c>
    </row>
    <row r="991" spans="1:15" x14ac:dyDescent="0.25">
      <c r="A991" t="s">
        <v>1341</v>
      </c>
      <c r="B991">
        <v>3</v>
      </c>
      <c r="C991" t="s">
        <v>281</v>
      </c>
      <c r="D991">
        <v>322.2</v>
      </c>
      <c r="E991">
        <v>2135.9</v>
      </c>
      <c r="F991">
        <v>0.95</v>
      </c>
      <c r="G991">
        <v>1.1000000000000001</v>
      </c>
      <c r="H991">
        <v>41.8</v>
      </c>
      <c r="I991">
        <v>9.1</v>
      </c>
      <c r="J991" t="s">
        <v>1314</v>
      </c>
      <c r="K991">
        <v>80</v>
      </c>
      <c r="L991">
        <v>11</v>
      </c>
      <c r="M991" t="s">
        <v>396</v>
      </c>
      <c r="N991">
        <f t="shared" si="122"/>
        <v>3.59</v>
      </c>
      <c r="O991">
        <f t="shared" si="123"/>
        <v>1.1000000000000001</v>
      </c>
    </row>
    <row r="992" spans="1:15" x14ac:dyDescent="0.25">
      <c r="A992" t="s">
        <v>1342</v>
      </c>
      <c r="B992">
        <v>0</v>
      </c>
      <c r="C992" t="s">
        <v>278</v>
      </c>
      <c r="D992">
        <v>0</v>
      </c>
      <c r="E992">
        <v>866.32</v>
      </c>
      <c r="G992">
        <v>1.5</v>
      </c>
      <c r="J992" t="s">
        <v>1314</v>
      </c>
      <c r="K992">
        <v>80</v>
      </c>
      <c r="L992">
        <v>16</v>
      </c>
      <c r="M992" t="s">
        <v>396</v>
      </c>
      <c r="N992">
        <f t="shared" si="122"/>
        <v>2.69</v>
      </c>
      <c r="O992">
        <f t="shared" si="123"/>
        <v>1.6</v>
      </c>
    </row>
    <row r="993" spans="1:15" x14ac:dyDescent="0.25">
      <c r="A993" t="s">
        <v>1343</v>
      </c>
      <c r="B993">
        <v>1</v>
      </c>
      <c r="C993" t="s">
        <v>370</v>
      </c>
      <c r="D993">
        <v>280.8</v>
      </c>
      <c r="E993">
        <v>2040.4331716148024</v>
      </c>
      <c r="F993">
        <v>0.95</v>
      </c>
      <c r="G993">
        <v>1.1000000000000001</v>
      </c>
      <c r="H993">
        <v>26</v>
      </c>
      <c r="I993">
        <v>6</v>
      </c>
      <c r="J993" t="s">
        <v>1314</v>
      </c>
      <c r="K993">
        <v>80</v>
      </c>
      <c r="L993">
        <v>16</v>
      </c>
      <c r="M993" t="s">
        <v>396</v>
      </c>
      <c r="N993">
        <f t="shared" si="122"/>
        <v>2.69</v>
      </c>
      <c r="O993">
        <f t="shared" si="123"/>
        <v>1.6</v>
      </c>
    </row>
    <row r="994" spans="1:15" x14ac:dyDescent="0.25">
      <c r="A994" t="s">
        <v>1344</v>
      </c>
      <c r="B994">
        <v>2</v>
      </c>
      <c r="C994" t="s">
        <v>372</v>
      </c>
      <c r="D994">
        <v>301.5</v>
      </c>
      <c r="E994">
        <v>2188.0092071816284</v>
      </c>
      <c r="F994">
        <v>0.95</v>
      </c>
      <c r="G994">
        <v>1.1000000000000001</v>
      </c>
      <c r="H994">
        <v>30</v>
      </c>
      <c r="I994">
        <v>6.7</v>
      </c>
      <c r="J994" t="s">
        <v>1314</v>
      </c>
      <c r="K994">
        <v>80</v>
      </c>
      <c r="L994">
        <v>16</v>
      </c>
      <c r="M994" t="s">
        <v>396</v>
      </c>
      <c r="N994">
        <f t="shared" si="122"/>
        <v>2.69</v>
      </c>
      <c r="O994">
        <f t="shared" si="123"/>
        <v>1.6</v>
      </c>
    </row>
    <row r="995" spans="1:15" x14ac:dyDescent="0.25">
      <c r="A995" t="s">
        <v>1345</v>
      </c>
      <c r="B995">
        <v>3</v>
      </c>
      <c r="C995" t="s">
        <v>281</v>
      </c>
      <c r="D995">
        <v>405</v>
      </c>
      <c r="E995">
        <v>2935.7</v>
      </c>
      <c r="F995">
        <v>0.95</v>
      </c>
      <c r="G995">
        <v>1.1000000000000001</v>
      </c>
      <c r="H995">
        <v>42.4</v>
      </c>
      <c r="I995">
        <v>9</v>
      </c>
      <c r="J995" t="s">
        <v>1314</v>
      </c>
      <c r="K995">
        <v>80</v>
      </c>
      <c r="L995">
        <v>16</v>
      </c>
      <c r="M995" t="s">
        <v>396</v>
      </c>
      <c r="N995">
        <f t="shared" si="122"/>
        <v>2.69</v>
      </c>
      <c r="O995">
        <f t="shared" si="123"/>
        <v>1.6</v>
      </c>
    </row>
    <row r="996" spans="1:15" x14ac:dyDescent="0.25">
      <c r="A996" t="s">
        <v>1346</v>
      </c>
      <c r="B996">
        <v>0</v>
      </c>
      <c r="C996" t="s">
        <v>278</v>
      </c>
      <c r="D996">
        <v>0</v>
      </c>
      <c r="E996">
        <v>1352.8000000000002</v>
      </c>
      <c r="G996">
        <v>1.5</v>
      </c>
      <c r="J996" t="s">
        <v>1314</v>
      </c>
      <c r="K996">
        <v>80</v>
      </c>
      <c r="L996">
        <v>21</v>
      </c>
      <c r="M996" t="s">
        <v>396</v>
      </c>
      <c r="N996">
        <f t="shared" si="122"/>
        <v>4.2300000000000004</v>
      </c>
      <c r="O996">
        <f t="shared" si="123"/>
        <v>2.1</v>
      </c>
    </row>
    <row r="997" spans="1:15" x14ac:dyDescent="0.25">
      <c r="A997" t="s">
        <v>1347</v>
      </c>
      <c r="B997">
        <v>1</v>
      </c>
      <c r="C997" t="s">
        <v>370</v>
      </c>
      <c r="D997">
        <v>306.77600314098794</v>
      </c>
      <c r="E997">
        <v>2627.7848955664344</v>
      </c>
      <c r="F997">
        <v>0.85</v>
      </c>
      <c r="G997">
        <v>1.05</v>
      </c>
      <c r="H997">
        <v>26</v>
      </c>
      <c r="I997">
        <v>6</v>
      </c>
      <c r="J997" t="s">
        <v>1314</v>
      </c>
      <c r="K997">
        <v>80</v>
      </c>
      <c r="L997">
        <v>21</v>
      </c>
      <c r="M997" t="s">
        <v>396</v>
      </c>
      <c r="N997">
        <f t="shared" si="122"/>
        <v>4.2300000000000004</v>
      </c>
      <c r="O997">
        <f t="shared" si="123"/>
        <v>2.1</v>
      </c>
    </row>
    <row r="998" spans="1:15" x14ac:dyDescent="0.25">
      <c r="A998" t="s">
        <v>1348</v>
      </c>
      <c r="B998">
        <v>2</v>
      </c>
      <c r="C998" t="s">
        <v>372</v>
      </c>
      <c r="D998">
        <v>328.96383412726533</v>
      </c>
      <c r="E998">
        <v>2817.8416357747774</v>
      </c>
      <c r="F998">
        <v>0.85</v>
      </c>
      <c r="G998">
        <v>1.05</v>
      </c>
      <c r="H998">
        <v>30</v>
      </c>
      <c r="I998">
        <v>6.7</v>
      </c>
      <c r="J998" t="s">
        <v>1314</v>
      </c>
      <c r="K998">
        <v>80</v>
      </c>
      <c r="L998">
        <v>21</v>
      </c>
      <c r="M998" t="s">
        <v>396</v>
      </c>
      <c r="N998">
        <f t="shared" si="122"/>
        <v>4.2300000000000004</v>
      </c>
      <c r="O998">
        <f t="shared" si="123"/>
        <v>2.1</v>
      </c>
    </row>
    <row r="999" spans="1:15" x14ac:dyDescent="0.25">
      <c r="A999" t="s">
        <v>1349</v>
      </c>
      <c r="B999">
        <v>3</v>
      </c>
      <c r="C999" t="s">
        <v>281</v>
      </c>
      <c r="D999">
        <v>441.37800000000004</v>
      </c>
      <c r="E999">
        <v>3780.76</v>
      </c>
      <c r="F999">
        <v>0.85</v>
      </c>
      <c r="G999">
        <v>1.05</v>
      </c>
      <c r="H999">
        <v>42.4</v>
      </c>
      <c r="I999">
        <v>9</v>
      </c>
      <c r="J999" t="s">
        <v>1314</v>
      </c>
      <c r="K999">
        <v>80</v>
      </c>
      <c r="L999">
        <v>21</v>
      </c>
      <c r="M999" t="s">
        <v>396</v>
      </c>
      <c r="N999">
        <f t="shared" si="122"/>
        <v>4.2300000000000004</v>
      </c>
      <c r="O999">
        <f t="shared" si="123"/>
        <v>2.1</v>
      </c>
    </row>
    <row r="1000" spans="1:15" x14ac:dyDescent="0.25">
      <c r="A1000" t="s">
        <v>1350</v>
      </c>
      <c r="B1000">
        <v>0</v>
      </c>
      <c r="C1000" t="s">
        <v>278</v>
      </c>
      <c r="D1000">
        <v>0</v>
      </c>
      <c r="E1000">
        <v>731.68000000000006</v>
      </c>
      <c r="G1000">
        <v>1.5</v>
      </c>
      <c r="J1000" t="s">
        <v>1314</v>
      </c>
      <c r="K1000">
        <v>90</v>
      </c>
      <c r="L1000">
        <v>11</v>
      </c>
      <c r="M1000" t="s">
        <v>409</v>
      </c>
      <c r="N1000">
        <f t="shared" si="122"/>
        <v>3.54</v>
      </c>
      <c r="O1000">
        <f t="shared" si="123"/>
        <v>1.2</v>
      </c>
    </row>
    <row r="1001" spans="1:15" x14ac:dyDescent="0.25">
      <c r="A1001" t="s">
        <v>1351</v>
      </c>
      <c r="B1001">
        <v>1</v>
      </c>
      <c r="C1001" t="s">
        <v>370</v>
      </c>
      <c r="D1001">
        <v>285.44671719440868</v>
      </c>
      <c r="E1001">
        <v>1893.6336235985709</v>
      </c>
      <c r="F1001">
        <v>0.95</v>
      </c>
      <c r="G1001">
        <v>1.1000000000000001</v>
      </c>
      <c r="H1001">
        <v>26</v>
      </c>
      <c r="I1001">
        <v>6.7</v>
      </c>
      <c r="J1001" t="s">
        <v>1314</v>
      </c>
      <c r="K1001">
        <v>90</v>
      </c>
      <c r="L1001">
        <v>11</v>
      </c>
      <c r="M1001" t="s">
        <v>409</v>
      </c>
      <c r="N1001">
        <f t="shared" si="122"/>
        <v>3.54</v>
      </c>
      <c r="O1001">
        <f t="shared" si="123"/>
        <v>1.2</v>
      </c>
    </row>
    <row r="1002" spans="1:15" x14ac:dyDescent="0.25">
      <c r="A1002" t="s">
        <v>1352</v>
      </c>
      <c r="B1002">
        <v>2</v>
      </c>
      <c r="C1002" t="s">
        <v>372</v>
      </c>
      <c r="D1002">
        <v>307.05990440740487</v>
      </c>
      <c r="E1002">
        <v>2037.0140009310799</v>
      </c>
      <c r="F1002">
        <v>0.95</v>
      </c>
      <c r="G1002">
        <v>1.1000000000000001</v>
      </c>
      <c r="H1002">
        <v>30</v>
      </c>
      <c r="I1002">
        <v>7.4</v>
      </c>
      <c r="J1002" t="s">
        <v>1314</v>
      </c>
      <c r="K1002">
        <v>90</v>
      </c>
      <c r="L1002">
        <v>11</v>
      </c>
      <c r="M1002" t="s">
        <v>409</v>
      </c>
      <c r="N1002">
        <f t="shared" si="122"/>
        <v>3.54</v>
      </c>
      <c r="O1002">
        <f t="shared" si="123"/>
        <v>1.2</v>
      </c>
    </row>
    <row r="1003" spans="1:15" x14ac:dyDescent="0.25">
      <c r="A1003" t="s">
        <v>1353</v>
      </c>
      <c r="B1003">
        <v>3</v>
      </c>
      <c r="C1003" t="s">
        <v>281</v>
      </c>
      <c r="D1003">
        <v>373.89600000000002</v>
      </c>
      <c r="E1003">
        <v>2480.4</v>
      </c>
      <c r="F1003">
        <v>0.95</v>
      </c>
      <c r="G1003">
        <v>1.1000000000000001</v>
      </c>
      <c r="H1003">
        <v>42.4</v>
      </c>
      <c r="I1003">
        <v>10.3</v>
      </c>
      <c r="J1003" t="s">
        <v>1314</v>
      </c>
      <c r="K1003">
        <v>90</v>
      </c>
      <c r="L1003">
        <v>11</v>
      </c>
      <c r="M1003" t="s">
        <v>409</v>
      </c>
      <c r="N1003">
        <f t="shared" si="122"/>
        <v>3.54</v>
      </c>
      <c r="O1003">
        <f t="shared" si="123"/>
        <v>1.2</v>
      </c>
    </row>
    <row r="1004" spans="1:15" x14ac:dyDescent="0.25">
      <c r="A1004" t="s">
        <v>1354</v>
      </c>
      <c r="B1004">
        <v>0</v>
      </c>
      <c r="C1004" t="s">
        <v>278</v>
      </c>
      <c r="D1004">
        <v>0</v>
      </c>
      <c r="E1004">
        <v>975.12000000000012</v>
      </c>
      <c r="G1004">
        <v>1.5</v>
      </c>
      <c r="J1004" t="s">
        <v>1314</v>
      </c>
      <c r="K1004">
        <v>90</v>
      </c>
      <c r="L1004">
        <v>16</v>
      </c>
      <c r="M1004" t="s">
        <v>409</v>
      </c>
      <c r="N1004">
        <f t="shared" si="122"/>
        <v>2.67</v>
      </c>
      <c r="O1004">
        <f t="shared" si="123"/>
        <v>1.8</v>
      </c>
    </row>
    <row r="1005" spans="1:15" x14ac:dyDescent="0.25">
      <c r="A1005" t="s">
        <v>1355</v>
      </c>
      <c r="B1005">
        <v>1</v>
      </c>
      <c r="C1005" t="s">
        <v>370</v>
      </c>
      <c r="D1005">
        <v>322.00144870931126</v>
      </c>
      <c r="E1005">
        <v>2336.669516687492</v>
      </c>
      <c r="F1005">
        <v>0.95</v>
      </c>
      <c r="G1005">
        <v>1.1000000000000001</v>
      </c>
      <c r="H1005">
        <v>26</v>
      </c>
      <c r="I1005">
        <v>7</v>
      </c>
      <c r="J1005" t="s">
        <v>1314</v>
      </c>
      <c r="K1005">
        <v>90</v>
      </c>
      <c r="L1005">
        <v>16</v>
      </c>
      <c r="M1005" t="s">
        <v>409</v>
      </c>
      <c r="N1005">
        <f t="shared" si="122"/>
        <v>2.67</v>
      </c>
      <c r="O1005">
        <f t="shared" si="123"/>
        <v>1.8</v>
      </c>
    </row>
    <row r="1006" spans="1:15" x14ac:dyDescent="0.25">
      <c r="A1006" t="s">
        <v>1356</v>
      </c>
      <c r="B1006">
        <v>2</v>
      </c>
      <c r="C1006" t="s">
        <v>372</v>
      </c>
      <c r="D1006">
        <v>344.97321421091897</v>
      </c>
      <c r="E1006">
        <v>2503.3688418217644</v>
      </c>
      <c r="F1006">
        <v>0.95</v>
      </c>
      <c r="G1006">
        <v>1.1000000000000001</v>
      </c>
      <c r="H1006">
        <v>30</v>
      </c>
      <c r="I1006">
        <v>7.7</v>
      </c>
      <c r="J1006" t="s">
        <v>1314</v>
      </c>
      <c r="K1006">
        <v>90</v>
      </c>
      <c r="L1006">
        <v>16</v>
      </c>
      <c r="M1006" t="s">
        <v>409</v>
      </c>
      <c r="N1006">
        <f t="shared" si="122"/>
        <v>2.67</v>
      </c>
      <c r="O1006">
        <f t="shared" si="123"/>
        <v>1.8</v>
      </c>
    </row>
    <row r="1007" spans="1:15" x14ac:dyDescent="0.25">
      <c r="A1007" t="s">
        <v>1357</v>
      </c>
      <c r="B1007">
        <v>3</v>
      </c>
      <c r="C1007" t="s">
        <v>281</v>
      </c>
      <c r="D1007">
        <v>469.8</v>
      </c>
      <c r="E1007">
        <v>3409.2</v>
      </c>
      <c r="F1007">
        <v>0.95</v>
      </c>
      <c r="G1007">
        <v>1.1000000000000001</v>
      </c>
      <c r="H1007">
        <v>43.3</v>
      </c>
      <c r="I1007">
        <v>10.7</v>
      </c>
      <c r="J1007" t="s">
        <v>1314</v>
      </c>
      <c r="K1007">
        <v>90</v>
      </c>
      <c r="L1007">
        <v>16</v>
      </c>
      <c r="M1007" t="s">
        <v>409</v>
      </c>
      <c r="N1007">
        <f t="shared" si="122"/>
        <v>2.67</v>
      </c>
      <c r="O1007">
        <f t="shared" si="123"/>
        <v>1.8</v>
      </c>
    </row>
    <row r="1008" spans="1:15" x14ac:dyDescent="0.25">
      <c r="A1008" t="s">
        <v>1358</v>
      </c>
      <c r="B1008">
        <v>0</v>
      </c>
      <c r="C1008" t="s">
        <v>278</v>
      </c>
      <c r="D1008">
        <v>0</v>
      </c>
      <c r="E1008">
        <v>1522.4</v>
      </c>
      <c r="G1008">
        <v>1.5</v>
      </c>
      <c r="J1008" t="s">
        <v>1314</v>
      </c>
      <c r="K1008">
        <v>90</v>
      </c>
      <c r="L1008">
        <v>21</v>
      </c>
      <c r="M1008" t="s">
        <v>409</v>
      </c>
      <c r="N1008">
        <f t="shared" si="122"/>
        <v>4.2</v>
      </c>
      <c r="O1008">
        <f t="shared" si="123"/>
        <v>2.4</v>
      </c>
    </row>
    <row r="1009" spans="1:15" x14ac:dyDescent="0.25">
      <c r="A1009" t="s">
        <v>1359</v>
      </c>
      <c r="B1009">
        <v>1</v>
      </c>
      <c r="C1009" t="s">
        <v>370</v>
      </c>
      <c r="D1009">
        <v>351.31468404008984</v>
      </c>
      <c r="E1009">
        <v>3009.2947651024979</v>
      </c>
      <c r="F1009">
        <v>0.85</v>
      </c>
      <c r="G1009">
        <v>1.05</v>
      </c>
      <c r="H1009">
        <v>26</v>
      </c>
      <c r="I1009">
        <v>7</v>
      </c>
      <c r="J1009" t="s">
        <v>1314</v>
      </c>
      <c r="K1009">
        <v>90</v>
      </c>
      <c r="L1009">
        <v>21</v>
      </c>
      <c r="M1009" t="s">
        <v>409</v>
      </c>
      <c r="N1009">
        <f t="shared" si="122"/>
        <v>4.2</v>
      </c>
      <c r="O1009">
        <f t="shared" si="123"/>
        <v>2.4</v>
      </c>
    </row>
    <row r="1010" spans="1:15" x14ac:dyDescent="0.25">
      <c r="A1010" t="s">
        <v>1360</v>
      </c>
      <c r="B1010">
        <v>2</v>
      </c>
      <c r="C1010" t="s">
        <v>372</v>
      </c>
      <c r="D1010">
        <v>376.37767233218881</v>
      </c>
      <c r="E1010">
        <v>3223.9795559512399</v>
      </c>
      <c r="F1010">
        <v>0.85</v>
      </c>
      <c r="G1010">
        <v>1.05</v>
      </c>
      <c r="H1010">
        <v>30</v>
      </c>
      <c r="I1010">
        <v>7.7</v>
      </c>
      <c r="J1010" t="s">
        <v>1314</v>
      </c>
      <c r="K1010">
        <v>90</v>
      </c>
      <c r="L1010">
        <v>21</v>
      </c>
      <c r="M1010" t="s">
        <v>409</v>
      </c>
      <c r="N1010">
        <f t="shared" si="122"/>
        <v>4.2</v>
      </c>
      <c r="O1010">
        <f t="shared" si="123"/>
        <v>2.4</v>
      </c>
    </row>
    <row r="1011" spans="1:15" x14ac:dyDescent="0.25">
      <c r="A1011" t="s">
        <v>1361</v>
      </c>
      <c r="B1011">
        <v>3</v>
      </c>
      <c r="C1011" t="s">
        <v>281</v>
      </c>
      <c r="D1011">
        <v>512.56799999999998</v>
      </c>
      <c r="E1011">
        <v>4390.5600000000004</v>
      </c>
      <c r="F1011">
        <v>0.85</v>
      </c>
      <c r="G1011">
        <v>1.05</v>
      </c>
      <c r="H1011">
        <v>43.3</v>
      </c>
      <c r="I1011">
        <v>10.7</v>
      </c>
      <c r="J1011" t="s">
        <v>1314</v>
      </c>
      <c r="K1011">
        <v>90</v>
      </c>
      <c r="L1011">
        <v>21</v>
      </c>
      <c r="M1011" t="s">
        <v>409</v>
      </c>
      <c r="N1011">
        <f t="shared" si="122"/>
        <v>4.2</v>
      </c>
      <c r="O1011">
        <f t="shared" si="123"/>
        <v>2.4</v>
      </c>
    </row>
    <row r="1012" spans="1:15" x14ac:dyDescent="0.25">
      <c r="A1012" t="s">
        <v>1362</v>
      </c>
      <c r="B1012">
        <v>0</v>
      </c>
      <c r="C1012" t="s">
        <v>278</v>
      </c>
      <c r="D1012">
        <v>0</v>
      </c>
      <c r="E1012">
        <v>813.28000000000009</v>
      </c>
      <c r="G1012">
        <v>1.5</v>
      </c>
      <c r="J1012" t="s">
        <v>1314</v>
      </c>
      <c r="K1012">
        <v>100</v>
      </c>
      <c r="L1012">
        <v>11</v>
      </c>
      <c r="M1012" t="s">
        <v>422</v>
      </c>
      <c r="N1012">
        <f t="shared" si="122"/>
        <v>3.49</v>
      </c>
      <c r="O1012">
        <f t="shared" si="123"/>
        <v>1.3</v>
      </c>
    </row>
    <row r="1013" spans="1:15" x14ac:dyDescent="0.25">
      <c r="A1013" t="s">
        <v>1363</v>
      </c>
      <c r="B1013">
        <v>1</v>
      </c>
      <c r="C1013" t="s">
        <v>370</v>
      </c>
      <c r="D1013">
        <v>322.2</v>
      </c>
      <c r="E1013">
        <v>2136.1856779144437</v>
      </c>
      <c r="F1013">
        <v>0.95</v>
      </c>
      <c r="G1013">
        <v>1.1000000000000001</v>
      </c>
      <c r="H1013">
        <v>26</v>
      </c>
      <c r="I1013">
        <v>7.8</v>
      </c>
      <c r="J1013" t="s">
        <v>1314</v>
      </c>
      <c r="K1013">
        <v>100</v>
      </c>
      <c r="L1013">
        <v>11</v>
      </c>
      <c r="M1013" t="s">
        <v>422</v>
      </c>
      <c r="N1013">
        <f t="shared" si="122"/>
        <v>3.49</v>
      </c>
      <c r="O1013">
        <f t="shared" si="123"/>
        <v>1.3</v>
      </c>
    </row>
    <row r="1014" spans="1:15" x14ac:dyDescent="0.25">
      <c r="A1014" t="s">
        <v>1364</v>
      </c>
      <c r="B1014">
        <v>2</v>
      </c>
      <c r="C1014" t="s">
        <v>372</v>
      </c>
      <c r="D1014">
        <v>346.5</v>
      </c>
      <c r="E1014">
        <v>2301.3611872256411</v>
      </c>
      <c r="F1014">
        <v>0.95</v>
      </c>
      <c r="G1014">
        <v>1.1000000000000001</v>
      </c>
      <c r="H1014">
        <v>30</v>
      </c>
      <c r="I1014">
        <v>8.6999999999999993</v>
      </c>
      <c r="J1014" t="s">
        <v>1314</v>
      </c>
      <c r="K1014">
        <v>100</v>
      </c>
      <c r="L1014">
        <v>11</v>
      </c>
      <c r="M1014" t="s">
        <v>422</v>
      </c>
      <c r="N1014">
        <f t="shared" si="122"/>
        <v>3.49</v>
      </c>
      <c r="O1014">
        <f t="shared" si="123"/>
        <v>1.3</v>
      </c>
    </row>
    <row r="1015" spans="1:15" x14ac:dyDescent="0.25">
      <c r="A1015" t="s">
        <v>1365</v>
      </c>
      <c r="B1015">
        <v>3</v>
      </c>
      <c r="C1015" t="s">
        <v>281</v>
      </c>
      <c r="D1015">
        <v>425.7</v>
      </c>
      <c r="E1015">
        <v>2824.9</v>
      </c>
      <c r="F1015">
        <v>0.95</v>
      </c>
      <c r="G1015">
        <v>1.1000000000000001</v>
      </c>
      <c r="H1015">
        <v>43</v>
      </c>
      <c r="I1015">
        <v>12.2</v>
      </c>
      <c r="J1015" t="s">
        <v>1314</v>
      </c>
      <c r="K1015">
        <v>100</v>
      </c>
      <c r="L1015">
        <v>11</v>
      </c>
      <c r="M1015" t="s">
        <v>422</v>
      </c>
      <c r="N1015">
        <f t="shared" si="122"/>
        <v>3.49</v>
      </c>
      <c r="O1015">
        <f t="shared" si="123"/>
        <v>1.3</v>
      </c>
    </row>
    <row r="1016" spans="1:15" x14ac:dyDescent="0.25">
      <c r="A1016" t="s">
        <v>1366</v>
      </c>
      <c r="B1016">
        <v>0</v>
      </c>
      <c r="C1016" t="s">
        <v>278</v>
      </c>
      <c r="D1016">
        <v>0</v>
      </c>
      <c r="E1016">
        <v>1083.24</v>
      </c>
      <c r="G1016">
        <v>1.5</v>
      </c>
      <c r="J1016" t="s">
        <v>1314</v>
      </c>
      <c r="K1016">
        <v>100</v>
      </c>
      <c r="L1016">
        <v>16</v>
      </c>
      <c r="M1016" t="s">
        <v>422</v>
      </c>
      <c r="N1016">
        <f t="shared" si="122"/>
        <v>2.66</v>
      </c>
      <c r="O1016">
        <f t="shared" si="123"/>
        <v>2</v>
      </c>
    </row>
    <row r="1017" spans="1:15" x14ac:dyDescent="0.25">
      <c r="A1017" t="s">
        <v>1367</v>
      </c>
      <c r="B1017">
        <v>1</v>
      </c>
      <c r="C1017" t="s">
        <v>370</v>
      </c>
      <c r="D1017">
        <v>362.7</v>
      </c>
      <c r="E1017">
        <v>2630.3871448118639</v>
      </c>
      <c r="F1017">
        <v>0.95</v>
      </c>
      <c r="G1017">
        <v>1.1000000000000001</v>
      </c>
      <c r="H1017">
        <v>26</v>
      </c>
      <c r="I1017">
        <v>7</v>
      </c>
      <c r="J1017" t="s">
        <v>1314</v>
      </c>
      <c r="K1017">
        <v>100</v>
      </c>
      <c r="L1017">
        <v>16</v>
      </c>
      <c r="M1017" t="s">
        <v>422</v>
      </c>
      <c r="N1017">
        <f t="shared" si="122"/>
        <v>2.66</v>
      </c>
      <c r="O1017">
        <f t="shared" si="123"/>
        <v>2</v>
      </c>
    </row>
    <row r="1018" spans="1:15" x14ac:dyDescent="0.25">
      <c r="A1018" t="s">
        <v>1368</v>
      </c>
      <c r="B1018">
        <v>2</v>
      </c>
      <c r="C1018" t="s">
        <v>372</v>
      </c>
      <c r="D1018">
        <v>387.90000000000003</v>
      </c>
      <c r="E1018">
        <v>2816.5633812075234</v>
      </c>
      <c r="F1018">
        <v>0.95</v>
      </c>
      <c r="G1018">
        <v>1.1000000000000001</v>
      </c>
      <c r="H1018">
        <v>30</v>
      </c>
      <c r="I1018">
        <v>7.7</v>
      </c>
      <c r="J1018" t="s">
        <v>1314</v>
      </c>
      <c r="K1018">
        <v>100</v>
      </c>
      <c r="L1018">
        <v>16</v>
      </c>
      <c r="M1018" t="s">
        <v>422</v>
      </c>
      <c r="N1018">
        <f t="shared" si="122"/>
        <v>2.66</v>
      </c>
      <c r="O1018">
        <f t="shared" si="123"/>
        <v>2</v>
      </c>
    </row>
    <row r="1019" spans="1:15" x14ac:dyDescent="0.25">
      <c r="A1019" t="s">
        <v>1369</v>
      </c>
      <c r="B1019">
        <v>3</v>
      </c>
      <c r="C1019" t="s">
        <v>281</v>
      </c>
      <c r="D1019">
        <v>535.5</v>
      </c>
      <c r="E1019">
        <v>3882.7</v>
      </c>
      <c r="F1019">
        <v>0.95</v>
      </c>
      <c r="G1019">
        <v>1.1000000000000001</v>
      </c>
      <c r="H1019">
        <v>44.1</v>
      </c>
      <c r="I1019">
        <v>10.7</v>
      </c>
      <c r="J1019" t="s">
        <v>1314</v>
      </c>
      <c r="K1019">
        <v>100</v>
      </c>
      <c r="L1019">
        <v>16</v>
      </c>
      <c r="M1019" t="s">
        <v>422</v>
      </c>
      <c r="N1019">
        <f t="shared" si="122"/>
        <v>2.66</v>
      </c>
      <c r="O1019">
        <f t="shared" si="123"/>
        <v>2</v>
      </c>
    </row>
    <row r="1020" spans="1:15" x14ac:dyDescent="0.25">
      <c r="A1020" t="s">
        <v>1370</v>
      </c>
      <c r="B1020">
        <v>0</v>
      </c>
      <c r="C1020" t="s">
        <v>278</v>
      </c>
      <c r="D1020">
        <v>0</v>
      </c>
      <c r="E1020">
        <v>1691.2</v>
      </c>
      <c r="G1020">
        <v>1.5</v>
      </c>
      <c r="J1020" t="s">
        <v>1314</v>
      </c>
      <c r="K1020">
        <v>100</v>
      </c>
      <c r="L1020">
        <v>21</v>
      </c>
      <c r="M1020" t="s">
        <v>422</v>
      </c>
      <c r="N1020">
        <f t="shared" si="122"/>
        <v>4.17</v>
      </c>
      <c r="O1020">
        <f t="shared" si="123"/>
        <v>2.7</v>
      </c>
    </row>
    <row r="1021" spans="1:15" x14ac:dyDescent="0.25">
      <c r="A1021" t="s">
        <v>1371</v>
      </c>
      <c r="B1021">
        <v>1</v>
      </c>
      <c r="C1021" t="s">
        <v>370</v>
      </c>
      <c r="D1021">
        <v>395.47467970254826</v>
      </c>
      <c r="E1021">
        <v>3387.5608889256064</v>
      </c>
      <c r="F1021">
        <v>0.85</v>
      </c>
      <c r="G1021">
        <v>1.05</v>
      </c>
      <c r="H1021">
        <v>26</v>
      </c>
      <c r="I1021">
        <v>7</v>
      </c>
      <c r="J1021" t="s">
        <v>1314</v>
      </c>
      <c r="K1021">
        <v>100</v>
      </c>
      <c r="L1021">
        <v>21</v>
      </c>
      <c r="M1021" t="s">
        <v>422</v>
      </c>
      <c r="N1021">
        <f t="shared" si="122"/>
        <v>4.17</v>
      </c>
      <c r="O1021">
        <f t="shared" si="123"/>
        <v>2.7</v>
      </c>
    </row>
    <row r="1022" spans="1:15" x14ac:dyDescent="0.25">
      <c r="A1022" t="s">
        <v>1372</v>
      </c>
      <c r="B1022">
        <v>2</v>
      </c>
      <c r="C1022" t="s">
        <v>372</v>
      </c>
      <c r="D1022">
        <v>423.46599178070454</v>
      </c>
      <c r="E1022">
        <v>3627.3291443724347</v>
      </c>
      <c r="F1022">
        <v>0.85</v>
      </c>
      <c r="G1022">
        <v>1.05</v>
      </c>
      <c r="H1022">
        <v>30</v>
      </c>
      <c r="I1022">
        <v>7.7</v>
      </c>
      <c r="J1022" t="s">
        <v>1314</v>
      </c>
      <c r="K1022">
        <v>100</v>
      </c>
      <c r="L1022">
        <v>21</v>
      </c>
      <c r="M1022" t="s">
        <v>422</v>
      </c>
      <c r="N1022">
        <f t="shared" si="122"/>
        <v>4.17</v>
      </c>
      <c r="O1022">
        <f t="shared" si="123"/>
        <v>2.7</v>
      </c>
    </row>
    <row r="1023" spans="1:15" x14ac:dyDescent="0.25">
      <c r="A1023" t="s">
        <v>1373</v>
      </c>
      <c r="B1023">
        <v>3</v>
      </c>
      <c r="C1023" t="s">
        <v>281</v>
      </c>
      <c r="D1023">
        <v>583.75800000000004</v>
      </c>
      <c r="E1023">
        <v>5000.3599999999997</v>
      </c>
      <c r="F1023">
        <v>0.85</v>
      </c>
      <c r="G1023">
        <v>1.05</v>
      </c>
      <c r="H1023">
        <v>44.1</v>
      </c>
      <c r="I1023">
        <v>10.7</v>
      </c>
      <c r="J1023" t="s">
        <v>1314</v>
      </c>
      <c r="K1023">
        <v>100</v>
      </c>
      <c r="L1023">
        <v>21</v>
      </c>
      <c r="M1023" t="s">
        <v>422</v>
      </c>
      <c r="N1023">
        <f t="shared" si="122"/>
        <v>4.17</v>
      </c>
      <c r="O1023">
        <f t="shared" si="123"/>
        <v>2.7</v>
      </c>
    </row>
    <row r="1024" spans="1:15" x14ac:dyDescent="0.25">
      <c r="A1024" t="s">
        <v>1374</v>
      </c>
      <c r="B1024">
        <v>0</v>
      </c>
      <c r="C1024" t="s">
        <v>278</v>
      </c>
      <c r="D1024">
        <v>0</v>
      </c>
      <c r="E1024">
        <v>894.88000000000011</v>
      </c>
      <c r="G1024">
        <v>1.5</v>
      </c>
      <c r="J1024" t="s">
        <v>1314</v>
      </c>
      <c r="K1024">
        <v>110</v>
      </c>
      <c r="L1024">
        <v>11</v>
      </c>
      <c r="M1024">
        <v>105</v>
      </c>
      <c r="N1024">
        <f t="shared" si="122"/>
        <v>3.44</v>
      </c>
      <c r="O1024">
        <f t="shared" si="123"/>
        <v>1.5</v>
      </c>
    </row>
    <row r="1025" spans="1:15" x14ac:dyDescent="0.25">
      <c r="A1025" t="s">
        <v>1375</v>
      </c>
      <c r="B1025">
        <v>1</v>
      </c>
      <c r="C1025" t="s">
        <v>370</v>
      </c>
      <c r="D1025">
        <v>361.2784610916114</v>
      </c>
      <c r="E1025">
        <v>2396.6961264405954</v>
      </c>
      <c r="F1025">
        <v>0.95</v>
      </c>
      <c r="G1025">
        <v>1.1000000000000001</v>
      </c>
      <c r="H1025">
        <v>26</v>
      </c>
      <c r="I1025">
        <v>8.4</v>
      </c>
      <c r="J1025" t="s">
        <v>1314</v>
      </c>
      <c r="K1025">
        <v>110</v>
      </c>
      <c r="L1025">
        <v>11</v>
      </c>
      <c r="M1025">
        <v>105</v>
      </c>
      <c r="N1025">
        <f t="shared" si="122"/>
        <v>3.44</v>
      </c>
      <c r="O1025">
        <f t="shared" si="123"/>
        <v>1.5</v>
      </c>
    </row>
    <row r="1026" spans="1:15" x14ac:dyDescent="0.25">
      <c r="A1026" t="s">
        <v>1376</v>
      </c>
      <c r="B1026">
        <v>2</v>
      </c>
      <c r="C1026" t="s">
        <v>372</v>
      </c>
      <c r="D1026">
        <v>389.21346432233833</v>
      </c>
      <c r="E1026">
        <v>2582.0149905458411</v>
      </c>
      <c r="F1026">
        <v>0.95</v>
      </c>
      <c r="G1026">
        <v>1.1000000000000001</v>
      </c>
      <c r="H1026">
        <v>30</v>
      </c>
      <c r="I1026">
        <v>9.3000000000000007</v>
      </c>
      <c r="J1026" t="s">
        <v>1314</v>
      </c>
      <c r="K1026">
        <v>110</v>
      </c>
      <c r="L1026">
        <v>11</v>
      </c>
      <c r="M1026">
        <v>105</v>
      </c>
      <c r="N1026">
        <f t="shared" si="122"/>
        <v>3.44</v>
      </c>
      <c r="O1026">
        <f t="shared" si="123"/>
        <v>1.5</v>
      </c>
    </row>
    <row r="1027" spans="1:15" x14ac:dyDescent="0.25">
      <c r="A1027" t="s">
        <v>1377</v>
      </c>
      <c r="B1027">
        <v>3</v>
      </c>
      <c r="C1027" t="s">
        <v>281</v>
      </c>
      <c r="D1027">
        <v>477.75600000000003</v>
      </c>
      <c r="E1027">
        <v>3169.4</v>
      </c>
      <c r="F1027">
        <v>0.95</v>
      </c>
      <c r="G1027">
        <v>1.1000000000000001</v>
      </c>
      <c r="H1027">
        <v>43.5</v>
      </c>
      <c r="I1027">
        <v>14</v>
      </c>
      <c r="J1027" t="s">
        <v>1314</v>
      </c>
      <c r="K1027">
        <v>110</v>
      </c>
      <c r="L1027">
        <v>11</v>
      </c>
      <c r="M1027">
        <v>105</v>
      </c>
      <c r="N1027">
        <f t="shared" si="122"/>
        <v>3.44</v>
      </c>
      <c r="O1027">
        <f t="shared" si="123"/>
        <v>1.5</v>
      </c>
    </row>
    <row r="1028" spans="1:15" x14ac:dyDescent="0.25">
      <c r="A1028" t="s">
        <v>1378</v>
      </c>
      <c r="B1028">
        <v>0</v>
      </c>
      <c r="C1028" t="s">
        <v>278</v>
      </c>
      <c r="D1028">
        <v>0</v>
      </c>
      <c r="E1028">
        <v>1191.3600000000001</v>
      </c>
      <c r="G1028">
        <v>1.5</v>
      </c>
      <c r="J1028" t="s">
        <v>1314</v>
      </c>
      <c r="K1028">
        <v>110</v>
      </c>
      <c r="L1028">
        <v>16</v>
      </c>
      <c r="M1028">
        <v>105</v>
      </c>
      <c r="N1028">
        <f t="shared" si="122"/>
        <v>2.64</v>
      </c>
      <c r="O1028">
        <f t="shared" si="123"/>
        <v>2.2000000000000002</v>
      </c>
    </row>
    <row r="1029" spans="1:15" x14ac:dyDescent="0.25">
      <c r="A1029" t="s">
        <v>1379</v>
      </c>
      <c r="B1029">
        <v>1</v>
      </c>
      <c r="C1029" t="s">
        <v>370</v>
      </c>
      <c r="D1029">
        <v>367.04967034771374</v>
      </c>
      <c r="E1029">
        <v>2849.7497938679544</v>
      </c>
      <c r="F1029">
        <v>0.95</v>
      </c>
      <c r="G1029">
        <v>1.1000000000000001</v>
      </c>
      <c r="H1029">
        <v>26</v>
      </c>
      <c r="I1029">
        <v>7.9</v>
      </c>
      <c r="J1029" t="s">
        <v>1314</v>
      </c>
      <c r="K1029">
        <v>110</v>
      </c>
      <c r="L1029">
        <v>16</v>
      </c>
      <c r="M1029">
        <v>105</v>
      </c>
      <c r="N1029">
        <f t="shared" si="122"/>
        <v>2.64</v>
      </c>
      <c r="O1029">
        <f t="shared" si="123"/>
        <v>2.2000000000000002</v>
      </c>
    </row>
    <row r="1030" spans="1:15" x14ac:dyDescent="0.25">
      <c r="A1030" t="s">
        <v>1380</v>
      </c>
      <c r="B1030">
        <v>2</v>
      </c>
      <c r="C1030" t="s">
        <v>372</v>
      </c>
      <c r="D1030">
        <v>393.02908798986175</v>
      </c>
      <c r="E1030">
        <v>3051.4523045945984</v>
      </c>
      <c r="F1030">
        <v>0.95</v>
      </c>
      <c r="G1030">
        <v>1.1000000000000001</v>
      </c>
      <c r="H1030">
        <v>30</v>
      </c>
      <c r="I1030">
        <v>8.8000000000000007</v>
      </c>
      <c r="J1030" t="s">
        <v>1314</v>
      </c>
      <c r="K1030">
        <v>110</v>
      </c>
      <c r="L1030">
        <v>16</v>
      </c>
      <c r="M1030">
        <v>105</v>
      </c>
      <c r="N1030">
        <f t="shared" si="122"/>
        <v>2.64</v>
      </c>
      <c r="O1030">
        <f t="shared" si="123"/>
        <v>2.2000000000000002</v>
      </c>
    </row>
    <row r="1031" spans="1:15" x14ac:dyDescent="0.25">
      <c r="A1031" t="s">
        <v>1381</v>
      </c>
      <c r="B1031">
        <v>3</v>
      </c>
      <c r="C1031" t="s">
        <v>281</v>
      </c>
      <c r="D1031">
        <v>541.80000000000007</v>
      </c>
      <c r="E1031">
        <v>4206.5</v>
      </c>
      <c r="F1031">
        <v>0.95</v>
      </c>
      <c r="G1031">
        <v>1.1000000000000001</v>
      </c>
      <c r="H1031">
        <v>44.1</v>
      </c>
      <c r="I1031">
        <v>12.5</v>
      </c>
      <c r="J1031" t="s">
        <v>1314</v>
      </c>
      <c r="K1031">
        <v>110</v>
      </c>
      <c r="L1031">
        <v>16</v>
      </c>
      <c r="M1031">
        <v>105</v>
      </c>
      <c r="N1031">
        <f t="shared" si="122"/>
        <v>2.64</v>
      </c>
      <c r="O1031">
        <f t="shared" si="123"/>
        <v>2.2000000000000002</v>
      </c>
    </row>
    <row r="1032" spans="1:15" x14ac:dyDescent="0.25">
      <c r="A1032" t="s">
        <v>1382</v>
      </c>
      <c r="B1032">
        <v>0</v>
      </c>
      <c r="C1032" t="s">
        <v>278</v>
      </c>
      <c r="D1032">
        <v>0</v>
      </c>
      <c r="E1032">
        <v>1860</v>
      </c>
      <c r="G1032">
        <v>1.5</v>
      </c>
      <c r="J1032" t="s">
        <v>1314</v>
      </c>
      <c r="K1032">
        <v>110</v>
      </c>
      <c r="L1032">
        <v>21</v>
      </c>
      <c r="M1032">
        <v>105</v>
      </c>
      <c r="N1032">
        <f t="shared" si="122"/>
        <v>4.1500000000000004</v>
      </c>
      <c r="O1032">
        <f t="shared" si="123"/>
        <v>2.9</v>
      </c>
    </row>
    <row r="1033" spans="1:15" x14ac:dyDescent="0.25">
      <c r="A1033" t="s">
        <v>1383</v>
      </c>
      <c r="B1033">
        <v>1</v>
      </c>
      <c r="C1033" t="s">
        <v>370</v>
      </c>
      <c r="D1033">
        <v>401.08407665802832</v>
      </c>
      <c r="E1033">
        <v>3556.1815292902165</v>
      </c>
      <c r="F1033">
        <v>0.85</v>
      </c>
      <c r="G1033">
        <v>1.05</v>
      </c>
      <c r="H1033">
        <v>26</v>
      </c>
      <c r="I1033">
        <v>7.9</v>
      </c>
      <c r="J1033" t="s">
        <v>1314</v>
      </c>
      <c r="K1033">
        <v>110</v>
      </c>
      <c r="L1033">
        <v>21</v>
      </c>
      <c r="M1033">
        <v>105</v>
      </c>
      <c r="N1033">
        <f t="shared" si="122"/>
        <v>4.1500000000000004</v>
      </c>
      <c r="O1033">
        <f t="shared" si="123"/>
        <v>2.9</v>
      </c>
    </row>
    <row r="1034" spans="1:15" x14ac:dyDescent="0.25">
      <c r="A1034" t="s">
        <v>1384</v>
      </c>
      <c r="B1034">
        <v>2</v>
      </c>
      <c r="C1034" t="s">
        <v>372</v>
      </c>
      <c r="D1034">
        <v>429.47241638121409</v>
      </c>
      <c r="E1034">
        <v>3807.8845891872675</v>
      </c>
      <c r="F1034">
        <v>0.85</v>
      </c>
      <c r="G1034">
        <v>1.05</v>
      </c>
      <c r="H1034">
        <v>30</v>
      </c>
      <c r="I1034">
        <v>8.8000000000000007</v>
      </c>
      <c r="J1034" t="s">
        <v>1314</v>
      </c>
      <c r="K1034">
        <v>110</v>
      </c>
      <c r="L1034">
        <v>21</v>
      </c>
      <c r="M1034">
        <v>105</v>
      </c>
      <c r="N1034">
        <f t="shared" si="122"/>
        <v>4.1500000000000004</v>
      </c>
      <c r="O1034">
        <f t="shared" si="123"/>
        <v>2.9</v>
      </c>
    </row>
    <row r="1035" spans="1:15" x14ac:dyDescent="0.25">
      <c r="A1035" t="s">
        <v>1385</v>
      </c>
      <c r="B1035">
        <v>3</v>
      </c>
      <c r="C1035" t="s">
        <v>281</v>
      </c>
      <c r="D1035">
        <v>592.03800000000001</v>
      </c>
      <c r="E1035">
        <v>5249.2599999999993</v>
      </c>
      <c r="F1035">
        <v>0.85</v>
      </c>
      <c r="G1035">
        <v>1.05</v>
      </c>
      <c r="H1035">
        <v>44.1</v>
      </c>
      <c r="I1035">
        <v>12.5</v>
      </c>
      <c r="J1035" t="s">
        <v>1314</v>
      </c>
      <c r="K1035">
        <v>110</v>
      </c>
      <c r="L1035">
        <v>21</v>
      </c>
      <c r="M1035">
        <v>105</v>
      </c>
      <c r="N1035">
        <f t="shared" si="122"/>
        <v>4.1500000000000004</v>
      </c>
      <c r="O1035">
        <f t="shared" si="123"/>
        <v>2.9</v>
      </c>
    </row>
    <row r="1036" spans="1:15" x14ac:dyDescent="0.25">
      <c r="A1036" t="s">
        <v>1386</v>
      </c>
      <c r="B1036">
        <v>0</v>
      </c>
      <c r="C1036" t="s">
        <v>278</v>
      </c>
      <c r="D1036">
        <v>0</v>
      </c>
      <c r="E1036">
        <v>975.80000000000007</v>
      </c>
      <c r="G1036">
        <v>1.5</v>
      </c>
      <c r="J1036" t="s">
        <v>1314</v>
      </c>
      <c r="K1036">
        <v>120</v>
      </c>
      <c r="L1036">
        <v>11</v>
      </c>
      <c r="M1036">
        <v>115</v>
      </c>
      <c r="N1036">
        <f t="shared" si="122"/>
        <v>3.39</v>
      </c>
      <c r="O1036">
        <f t="shared" si="123"/>
        <v>1.6</v>
      </c>
    </row>
    <row r="1037" spans="1:15" x14ac:dyDescent="0.25">
      <c r="A1037" t="s">
        <v>1387</v>
      </c>
      <c r="B1037">
        <v>1</v>
      </c>
      <c r="C1037" t="s">
        <v>370</v>
      </c>
      <c r="D1037">
        <v>393.3</v>
      </c>
      <c r="E1037">
        <v>2611.8926414972211</v>
      </c>
      <c r="F1037">
        <v>0.95</v>
      </c>
      <c r="G1037">
        <v>1.1000000000000001</v>
      </c>
      <c r="H1037">
        <v>26</v>
      </c>
      <c r="I1037">
        <v>8.9</v>
      </c>
      <c r="J1037" t="s">
        <v>1314</v>
      </c>
      <c r="K1037">
        <v>120</v>
      </c>
      <c r="L1037">
        <v>11</v>
      </c>
      <c r="M1037">
        <v>115</v>
      </c>
      <c r="N1037">
        <f t="shared" si="122"/>
        <v>3.39</v>
      </c>
      <c r="O1037">
        <f t="shared" si="123"/>
        <v>1.6</v>
      </c>
    </row>
    <row r="1038" spans="1:15" x14ac:dyDescent="0.25">
      <c r="A1038" t="s">
        <v>1388</v>
      </c>
      <c r="B1038">
        <v>2</v>
      </c>
      <c r="C1038" t="s">
        <v>372</v>
      </c>
      <c r="D1038">
        <v>425.7</v>
      </c>
      <c r="E1038">
        <v>2821.6982019103875</v>
      </c>
      <c r="F1038">
        <v>0.95</v>
      </c>
      <c r="G1038">
        <v>1.1000000000000001</v>
      </c>
      <c r="H1038">
        <v>30</v>
      </c>
      <c r="I1038">
        <v>9.9</v>
      </c>
      <c r="J1038" t="s">
        <v>1314</v>
      </c>
      <c r="K1038">
        <v>120</v>
      </c>
      <c r="L1038">
        <v>11</v>
      </c>
      <c r="M1038">
        <v>115</v>
      </c>
      <c r="N1038">
        <f t="shared" si="122"/>
        <v>3.39</v>
      </c>
      <c r="O1038">
        <f t="shared" si="123"/>
        <v>1.6</v>
      </c>
    </row>
    <row r="1039" spans="1:15" x14ac:dyDescent="0.25">
      <c r="A1039" t="s">
        <v>1389</v>
      </c>
      <c r="B1039">
        <v>3</v>
      </c>
      <c r="C1039" t="s">
        <v>281</v>
      </c>
      <c r="D1039">
        <v>530.1</v>
      </c>
      <c r="E1039">
        <v>3513.9</v>
      </c>
      <c r="F1039">
        <v>0.95</v>
      </c>
      <c r="G1039">
        <v>1.1000000000000001</v>
      </c>
      <c r="H1039">
        <v>44</v>
      </c>
      <c r="I1039">
        <v>14.8</v>
      </c>
      <c r="J1039" t="s">
        <v>1314</v>
      </c>
      <c r="K1039">
        <v>120</v>
      </c>
      <c r="L1039">
        <v>11</v>
      </c>
      <c r="M1039">
        <v>115</v>
      </c>
      <c r="N1039">
        <f t="shared" si="122"/>
        <v>3.39</v>
      </c>
      <c r="O1039">
        <f t="shared" si="123"/>
        <v>1.6</v>
      </c>
    </row>
    <row r="1040" spans="1:15" x14ac:dyDescent="0.25">
      <c r="A1040" t="s">
        <v>1390</v>
      </c>
      <c r="B1040">
        <v>0</v>
      </c>
      <c r="C1040" t="s">
        <v>278</v>
      </c>
      <c r="D1040">
        <v>0</v>
      </c>
      <c r="E1040">
        <v>1300.1600000000001</v>
      </c>
      <c r="G1040">
        <v>1.5</v>
      </c>
      <c r="J1040" t="s">
        <v>1314</v>
      </c>
      <c r="K1040">
        <v>120</v>
      </c>
      <c r="L1040">
        <v>16</v>
      </c>
      <c r="M1040">
        <v>115</v>
      </c>
      <c r="N1040">
        <f t="shared" si="122"/>
        <v>2.62</v>
      </c>
      <c r="O1040">
        <f t="shared" si="123"/>
        <v>2.4</v>
      </c>
    </row>
    <row r="1041" spans="1:15" x14ac:dyDescent="0.25">
      <c r="A1041" t="s">
        <v>1391</v>
      </c>
      <c r="B1041">
        <v>1</v>
      </c>
      <c r="C1041" t="s">
        <v>370</v>
      </c>
      <c r="D1041">
        <v>446.40000000000003</v>
      </c>
      <c r="E1041">
        <v>3241.8333772189817</v>
      </c>
      <c r="F1041">
        <v>0.95</v>
      </c>
      <c r="G1041">
        <v>1.1000000000000001</v>
      </c>
      <c r="H1041">
        <v>26</v>
      </c>
      <c r="I1041">
        <v>8.6999999999999993</v>
      </c>
      <c r="J1041" t="s">
        <v>1314</v>
      </c>
      <c r="K1041">
        <v>120</v>
      </c>
      <c r="L1041">
        <v>16</v>
      </c>
      <c r="M1041">
        <v>115</v>
      </c>
      <c r="N1041">
        <f t="shared" si="122"/>
        <v>2.62</v>
      </c>
      <c r="O1041">
        <f t="shared" si="123"/>
        <v>2.4</v>
      </c>
    </row>
    <row r="1042" spans="1:15" x14ac:dyDescent="0.25">
      <c r="A1042" t="s">
        <v>1392</v>
      </c>
      <c r="B1042">
        <v>2</v>
      </c>
      <c r="C1042" t="s">
        <v>372</v>
      </c>
      <c r="D1042">
        <v>478.8</v>
      </c>
      <c r="E1042">
        <v>3471.5459677567114</v>
      </c>
      <c r="F1042">
        <v>0.95</v>
      </c>
      <c r="G1042">
        <v>1.1000000000000001</v>
      </c>
      <c r="H1042">
        <v>30</v>
      </c>
      <c r="I1042">
        <v>9.8000000000000007</v>
      </c>
      <c r="J1042" t="s">
        <v>1314</v>
      </c>
      <c r="K1042">
        <v>120</v>
      </c>
      <c r="L1042">
        <v>16</v>
      </c>
      <c r="M1042">
        <v>115</v>
      </c>
      <c r="N1042">
        <f t="shared" si="122"/>
        <v>2.62</v>
      </c>
      <c r="O1042">
        <f t="shared" si="123"/>
        <v>2.4</v>
      </c>
    </row>
    <row r="1043" spans="1:15" x14ac:dyDescent="0.25">
      <c r="A1043" t="s">
        <v>1393</v>
      </c>
      <c r="B1043">
        <v>3</v>
      </c>
      <c r="C1043" t="s">
        <v>281</v>
      </c>
      <c r="D1043">
        <v>666</v>
      </c>
      <c r="E1043">
        <v>4829.7</v>
      </c>
      <c r="F1043">
        <v>0.95</v>
      </c>
      <c r="G1043">
        <v>1.1000000000000001</v>
      </c>
      <c r="H1043">
        <v>44.8</v>
      </c>
      <c r="I1043">
        <v>14.3</v>
      </c>
      <c r="J1043" t="s">
        <v>1314</v>
      </c>
      <c r="K1043">
        <v>120</v>
      </c>
      <c r="L1043">
        <v>16</v>
      </c>
      <c r="M1043">
        <v>115</v>
      </c>
      <c r="N1043">
        <f t="shared" si="122"/>
        <v>2.62</v>
      </c>
      <c r="O1043">
        <f t="shared" si="123"/>
        <v>2.4</v>
      </c>
    </row>
    <row r="1044" spans="1:15" x14ac:dyDescent="0.25">
      <c r="A1044" t="s">
        <v>1394</v>
      </c>
      <c r="B1044">
        <v>0</v>
      </c>
      <c r="C1044" t="s">
        <v>278</v>
      </c>
      <c r="D1044">
        <v>0</v>
      </c>
      <c r="E1044">
        <v>2029.6000000000001</v>
      </c>
      <c r="G1044">
        <v>1.5</v>
      </c>
      <c r="J1044" t="s">
        <v>1314</v>
      </c>
      <c r="K1044">
        <v>120</v>
      </c>
      <c r="L1044">
        <v>21</v>
      </c>
      <c r="M1044">
        <v>115</v>
      </c>
      <c r="N1044">
        <f t="shared" si="122"/>
        <v>4.12</v>
      </c>
      <c r="O1044">
        <f t="shared" si="123"/>
        <v>3.2</v>
      </c>
    </row>
    <row r="1045" spans="1:15" x14ac:dyDescent="0.25">
      <c r="A1045" t="s">
        <v>1395</v>
      </c>
      <c r="B1045">
        <v>1</v>
      </c>
      <c r="C1045" t="s">
        <v>370</v>
      </c>
      <c r="D1045">
        <v>487.40468452844635</v>
      </c>
      <c r="E1045">
        <v>4175.015825613802</v>
      </c>
      <c r="F1045">
        <v>0.85</v>
      </c>
      <c r="G1045">
        <v>1.05</v>
      </c>
      <c r="H1045">
        <v>26</v>
      </c>
      <c r="I1045">
        <v>8.6999999999999993</v>
      </c>
      <c r="J1045" t="s">
        <v>1314</v>
      </c>
      <c r="K1045">
        <v>120</v>
      </c>
      <c r="L1045">
        <v>21</v>
      </c>
      <c r="M1045">
        <v>115</v>
      </c>
      <c r="N1045">
        <f t="shared" si="122"/>
        <v>4.12</v>
      </c>
      <c r="O1045">
        <f t="shared" si="123"/>
        <v>3.2</v>
      </c>
    </row>
    <row r="1046" spans="1:15" x14ac:dyDescent="0.25">
      <c r="A1046" t="s">
        <v>1396</v>
      </c>
      <c r="B1046">
        <v>2</v>
      </c>
      <c r="C1046" t="s">
        <v>372</v>
      </c>
      <c r="D1046">
        <v>521.94162079113062</v>
      </c>
      <c r="E1046">
        <v>4470.8526528786542</v>
      </c>
      <c r="F1046">
        <v>0.85</v>
      </c>
      <c r="G1046">
        <v>1.05</v>
      </c>
      <c r="H1046">
        <v>30</v>
      </c>
      <c r="I1046">
        <v>9.8000000000000007</v>
      </c>
      <c r="J1046" t="s">
        <v>1314</v>
      </c>
      <c r="K1046">
        <v>120</v>
      </c>
      <c r="L1046">
        <v>21</v>
      </c>
      <c r="M1046">
        <v>115</v>
      </c>
      <c r="N1046">
        <f t="shared" si="122"/>
        <v>4.12</v>
      </c>
      <c r="O1046">
        <f t="shared" si="123"/>
        <v>3.2</v>
      </c>
    </row>
    <row r="1047" spans="1:15" x14ac:dyDescent="0.25">
      <c r="A1047" t="s">
        <v>1397</v>
      </c>
      <c r="B1047">
        <v>3</v>
      </c>
      <c r="C1047" t="s">
        <v>281</v>
      </c>
      <c r="D1047">
        <v>726.13800000000003</v>
      </c>
      <c r="E1047">
        <v>6219.96</v>
      </c>
      <c r="F1047">
        <v>0.85</v>
      </c>
      <c r="G1047">
        <v>1.05</v>
      </c>
      <c r="H1047">
        <v>44.8</v>
      </c>
      <c r="I1047">
        <v>14.3</v>
      </c>
      <c r="J1047" t="s">
        <v>1314</v>
      </c>
      <c r="K1047">
        <v>120</v>
      </c>
      <c r="L1047">
        <v>21</v>
      </c>
      <c r="M1047">
        <v>115</v>
      </c>
      <c r="N1047">
        <f t="shared" si="122"/>
        <v>4.12</v>
      </c>
      <c r="O1047">
        <f t="shared" si="123"/>
        <v>3.2</v>
      </c>
    </row>
    <row r="1048" spans="1:15" x14ac:dyDescent="0.25">
      <c r="A1048" t="s">
        <v>1398</v>
      </c>
      <c r="B1048">
        <v>0</v>
      </c>
      <c r="C1048" t="s">
        <v>278</v>
      </c>
      <c r="D1048">
        <v>0</v>
      </c>
      <c r="E1048">
        <v>1138.3200000000002</v>
      </c>
      <c r="G1048">
        <v>1.5</v>
      </c>
      <c r="J1048" t="s">
        <v>1314</v>
      </c>
      <c r="K1048">
        <v>140</v>
      </c>
      <c r="L1048">
        <v>11</v>
      </c>
      <c r="M1048">
        <v>135</v>
      </c>
      <c r="N1048">
        <f t="shared" si="122"/>
        <v>3.29</v>
      </c>
      <c r="O1048">
        <f t="shared" si="123"/>
        <v>1.9</v>
      </c>
    </row>
    <row r="1049" spans="1:15" x14ac:dyDescent="0.25">
      <c r="A1049" t="s">
        <v>1399</v>
      </c>
      <c r="B1049">
        <v>1</v>
      </c>
      <c r="C1049" t="s">
        <v>370</v>
      </c>
      <c r="D1049">
        <v>463.5</v>
      </c>
      <c r="E1049">
        <v>3077.015307780141</v>
      </c>
      <c r="F1049">
        <v>0.95</v>
      </c>
      <c r="G1049">
        <v>1.1000000000000001</v>
      </c>
      <c r="H1049">
        <v>26</v>
      </c>
      <c r="I1049">
        <v>10.1</v>
      </c>
      <c r="J1049" t="s">
        <v>1314</v>
      </c>
      <c r="K1049">
        <v>140</v>
      </c>
      <c r="L1049">
        <v>11</v>
      </c>
      <c r="M1049">
        <v>135</v>
      </c>
      <c r="N1049">
        <f t="shared" si="122"/>
        <v>3.29</v>
      </c>
      <c r="O1049">
        <f t="shared" si="123"/>
        <v>1.9</v>
      </c>
    </row>
    <row r="1050" spans="1:15" x14ac:dyDescent="0.25">
      <c r="A1050" t="s">
        <v>1400</v>
      </c>
      <c r="B1050">
        <v>2</v>
      </c>
      <c r="C1050" t="s">
        <v>372</v>
      </c>
      <c r="D1050">
        <v>502.2</v>
      </c>
      <c r="E1050">
        <v>3332.5766142436496</v>
      </c>
      <c r="F1050">
        <v>0.95</v>
      </c>
      <c r="G1050">
        <v>1.1000000000000001</v>
      </c>
      <c r="H1050">
        <v>30</v>
      </c>
      <c r="I1050">
        <v>11.2</v>
      </c>
      <c r="J1050" t="s">
        <v>1314</v>
      </c>
      <c r="K1050">
        <v>140</v>
      </c>
      <c r="L1050">
        <v>11</v>
      </c>
      <c r="M1050">
        <v>135</v>
      </c>
      <c r="N1050">
        <f t="shared" si="122"/>
        <v>3.29</v>
      </c>
      <c r="O1050">
        <f t="shared" si="123"/>
        <v>1.9</v>
      </c>
    </row>
    <row r="1051" spans="1:15" x14ac:dyDescent="0.25">
      <c r="A1051" t="s">
        <v>1401</v>
      </c>
      <c r="B1051">
        <v>3</v>
      </c>
      <c r="C1051" t="s">
        <v>281</v>
      </c>
      <c r="D1051">
        <v>633.6</v>
      </c>
      <c r="E1051">
        <v>4202.8999999999996</v>
      </c>
      <c r="F1051">
        <v>0.95</v>
      </c>
      <c r="G1051">
        <v>1.1000000000000001</v>
      </c>
      <c r="H1051">
        <v>44.8</v>
      </c>
      <c r="I1051">
        <v>17.5</v>
      </c>
      <c r="J1051" t="s">
        <v>1314</v>
      </c>
      <c r="K1051">
        <v>140</v>
      </c>
      <c r="L1051">
        <v>11</v>
      </c>
      <c r="M1051">
        <v>135</v>
      </c>
      <c r="N1051">
        <f t="shared" si="122"/>
        <v>3.29</v>
      </c>
      <c r="O1051">
        <f t="shared" si="123"/>
        <v>1.9</v>
      </c>
    </row>
    <row r="1052" spans="1:15" x14ac:dyDescent="0.25">
      <c r="A1052" t="s">
        <v>1402</v>
      </c>
      <c r="B1052">
        <v>0</v>
      </c>
      <c r="C1052" t="s">
        <v>278</v>
      </c>
      <c r="D1052">
        <v>0</v>
      </c>
      <c r="E1052">
        <v>1516.4</v>
      </c>
      <c r="G1052">
        <v>1.5</v>
      </c>
      <c r="J1052" t="s">
        <v>1314</v>
      </c>
      <c r="K1052">
        <v>140</v>
      </c>
      <c r="L1052">
        <v>16</v>
      </c>
      <c r="M1052">
        <v>135</v>
      </c>
      <c r="N1052">
        <f t="shared" si="122"/>
        <v>2.59</v>
      </c>
      <c r="O1052">
        <f t="shared" si="123"/>
        <v>2.8</v>
      </c>
    </row>
    <row r="1053" spans="1:15" x14ac:dyDescent="0.25">
      <c r="A1053" t="s">
        <v>1403</v>
      </c>
      <c r="B1053">
        <v>1</v>
      </c>
      <c r="C1053" t="s">
        <v>370</v>
      </c>
      <c r="D1053">
        <v>530.1</v>
      </c>
      <c r="E1053">
        <v>3844.4231409656436</v>
      </c>
      <c r="F1053">
        <v>0.95</v>
      </c>
      <c r="G1053">
        <v>1.1000000000000001</v>
      </c>
      <c r="H1053">
        <v>26</v>
      </c>
      <c r="I1053">
        <v>9.6</v>
      </c>
      <c r="J1053" t="s">
        <v>1314</v>
      </c>
      <c r="K1053">
        <v>140</v>
      </c>
      <c r="L1053">
        <v>16</v>
      </c>
      <c r="M1053">
        <v>135</v>
      </c>
      <c r="N1053">
        <f t="shared" ref="N1053:N1116" si="124">ROUND(IF($L1053=11,$R$30*$K1053+$S$30,IF($L1053=16,$R$31*$K1053+$S$31,IF($L1053=21,$R$32*$K1053+$S$32,""))),2)</f>
        <v>2.59</v>
      </c>
      <c r="O1053">
        <f t="shared" ref="O1053:O1116" si="125">ROUND(IF($L1053=11,$K1053*$X$30,IF($L1053=16,$K1053*$X$32,IF($L1053=21,$K1053*$X$34,""))),1)</f>
        <v>2.8</v>
      </c>
    </row>
    <row r="1054" spans="1:15" x14ac:dyDescent="0.25">
      <c r="A1054" t="s">
        <v>1404</v>
      </c>
      <c r="B1054">
        <v>2</v>
      </c>
      <c r="C1054" t="s">
        <v>372</v>
      </c>
      <c r="D1054">
        <v>567</v>
      </c>
      <c r="E1054">
        <v>4117.1080284867467</v>
      </c>
      <c r="F1054">
        <v>0.95</v>
      </c>
      <c r="G1054">
        <v>1.1000000000000001</v>
      </c>
      <c r="H1054">
        <v>30</v>
      </c>
      <c r="I1054">
        <v>10.5</v>
      </c>
      <c r="J1054" t="s">
        <v>1314</v>
      </c>
      <c r="K1054">
        <v>140</v>
      </c>
      <c r="L1054">
        <v>16</v>
      </c>
      <c r="M1054">
        <v>135</v>
      </c>
      <c r="N1054">
        <f t="shared" si="124"/>
        <v>2.59</v>
      </c>
      <c r="O1054">
        <f t="shared" si="125"/>
        <v>2.8</v>
      </c>
    </row>
    <row r="1055" spans="1:15" x14ac:dyDescent="0.25">
      <c r="A1055" t="s">
        <v>1405</v>
      </c>
      <c r="B1055">
        <v>3</v>
      </c>
      <c r="C1055" t="s">
        <v>281</v>
      </c>
      <c r="D1055">
        <v>796.5</v>
      </c>
      <c r="E1055">
        <v>5776.7</v>
      </c>
      <c r="F1055">
        <v>0.95</v>
      </c>
      <c r="G1055">
        <v>1.1000000000000001</v>
      </c>
      <c r="H1055">
        <v>45.4</v>
      </c>
      <c r="I1055">
        <v>16.100000000000001</v>
      </c>
      <c r="J1055" t="s">
        <v>1314</v>
      </c>
      <c r="K1055">
        <v>140</v>
      </c>
      <c r="L1055">
        <v>16</v>
      </c>
      <c r="M1055">
        <v>135</v>
      </c>
      <c r="N1055">
        <f t="shared" si="124"/>
        <v>2.59</v>
      </c>
      <c r="O1055">
        <f t="shared" si="125"/>
        <v>2.8</v>
      </c>
    </row>
    <row r="1056" spans="1:15" x14ac:dyDescent="0.25">
      <c r="A1056" t="s">
        <v>1406</v>
      </c>
      <c r="B1056">
        <v>0</v>
      </c>
      <c r="C1056" t="s">
        <v>278</v>
      </c>
      <c r="D1056">
        <v>0</v>
      </c>
      <c r="E1056">
        <v>2368</v>
      </c>
      <c r="G1056">
        <v>1.5</v>
      </c>
      <c r="J1056" t="s">
        <v>1314</v>
      </c>
      <c r="K1056">
        <v>140</v>
      </c>
      <c r="L1056">
        <v>21</v>
      </c>
      <c r="M1056">
        <v>135</v>
      </c>
      <c r="N1056">
        <f t="shared" si="124"/>
        <v>4.0599999999999996</v>
      </c>
      <c r="O1056">
        <f t="shared" si="125"/>
        <v>3.7</v>
      </c>
    </row>
    <row r="1057" spans="1:15" x14ac:dyDescent="0.25">
      <c r="A1057" t="s">
        <v>1407</v>
      </c>
      <c r="B1057">
        <v>1</v>
      </c>
      <c r="C1057" t="s">
        <v>370</v>
      </c>
      <c r="D1057">
        <v>578.00313285183563</v>
      </c>
      <c r="E1057">
        <v>4951.0649025572329</v>
      </c>
      <c r="F1057">
        <v>0.85</v>
      </c>
      <c r="G1057">
        <v>1.05</v>
      </c>
      <c r="H1057">
        <v>26</v>
      </c>
      <c r="I1057">
        <v>9.6</v>
      </c>
      <c r="J1057" t="s">
        <v>1314</v>
      </c>
      <c r="K1057">
        <v>140</v>
      </c>
      <c r="L1057">
        <v>21</v>
      </c>
      <c r="M1057">
        <v>135</v>
      </c>
      <c r="N1057">
        <f t="shared" si="124"/>
        <v>4.0599999999999996</v>
      </c>
      <c r="O1057">
        <f t="shared" si="125"/>
        <v>3.7</v>
      </c>
    </row>
    <row r="1058" spans="1:15" x14ac:dyDescent="0.25">
      <c r="A1058" t="s">
        <v>1408</v>
      </c>
      <c r="B1058">
        <v>2</v>
      </c>
      <c r="C1058" t="s">
        <v>372</v>
      </c>
      <c r="D1058">
        <v>619.00088816889445</v>
      </c>
      <c r="E1058">
        <v>5302.2438770247491</v>
      </c>
      <c r="F1058">
        <v>0.85</v>
      </c>
      <c r="G1058">
        <v>1.05</v>
      </c>
      <c r="H1058">
        <v>30</v>
      </c>
      <c r="I1058">
        <v>10.5</v>
      </c>
      <c r="J1058" t="s">
        <v>1314</v>
      </c>
      <c r="K1058">
        <v>140</v>
      </c>
      <c r="L1058">
        <v>21</v>
      </c>
      <c r="M1058">
        <v>135</v>
      </c>
      <c r="N1058">
        <f t="shared" si="124"/>
        <v>4.0599999999999996</v>
      </c>
      <c r="O1058">
        <f t="shared" si="125"/>
        <v>3.7</v>
      </c>
    </row>
    <row r="1059" spans="1:15" x14ac:dyDescent="0.25">
      <c r="A1059" t="s">
        <v>1409</v>
      </c>
      <c r="B1059">
        <v>3</v>
      </c>
      <c r="C1059" t="s">
        <v>281</v>
      </c>
      <c r="D1059">
        <v>868.51800000000003</v>
      </c>
      <c r="E1059">
        <v>7439.56</v>
      </c>
      <c r="F1059">
        <v>0.85</v>
      </c>
      <c r="G1059">
        <v>1.05</v>
      </c>
      <c r="H1059">
        <v>45.4</v>
      </c>
      <c r="I1059">
        <v>16.100000000000001</v>
      </c>
      <c r="J1059" t="s">
        <v>1314</v>
      </c>
      <c r="K1059">
        <v>140</v>
      </c>
      <c r="L1059">
        <v>21</v>
      </c>
      <c r="M1059">
        <v>135</v>
      </c>
      <c r="N1059">
        <f t="shared" si="124"/>
        <v>4.0599999999999996</v>
      </c>
      <c r="O1059">
        <f t="shared" si="125"/>
        <v>3.7</v>
      </c>
    </row>
    <row r="1060" spans="1:15" x14ac:dyDescent="0.25">
      <c r="A1060" t="s">
        <v>1410</v>
      </c>
      <c r="B1060">
        <v>0</v>
      </c>
      <c r="C1060" t="s">
        <v>278</v>
      </c>
      <c r="D1060">
        <v>0</v>
      </c>
      <c r="E1060">
        <v>1301.52</v>
      </c>
      <c r="G1060">
        <v>1.5</v>
      </c>
      <c r="J1060" t="s">
        <v>1314</v>
      </c>
      <c r="K1060">
        <v>160</v>
      </c>
      <c r="L1060">
        <v>11</v>
      </c>
      <c r="M1060">
        <v>155</v>
      </c>
      <c r="N1060">
        <f t="shared" si="124"/>
        <v>3.19</v>
      </c>
      <c r="O1060">
        <f t="shared" si="125"/>
        <v>2.1</v>
      </c>
    </row>
    <row r="1061" spans="1:15" x14ac:dyDescent="0.25">
      <c r="A1061" t="s">
        <v>1411</v>
      </c>
      <c r="B1061">
        <v>1</v>
      </c>
      <c r="C1061" t="s">
        <v>370</v>
      </c>
      <c r="D1061">
        <v>532.80000000000007</v>
      </c>
      <c r="E1061">
        <v>3533.107636511756</v>
      </c>
      <c r="F1061">
        <v>0.95</v>
      </c>
      <c r="G1061">
        <v>1.1000000000000001</v>
      </c>
      <c r="H1061">
        <v>26</v>
      </c>
      <c r="I1061">
        <v>11</v>
      </c>
      <c r="J1061" t="s">
        <v>1314</v>
      </c>
      <c r="K1061">
        <v>160</v>
      </c>
      <c r="L1061">
        <v>11</v>
      </c>
      <c r="M1061">
        <v>155</v>
      </c>
      <c r="N1061">
        <f t="shared" si="124"/>
        <v>3.19</v>
      </c>
      <c r="O1061">
        <f t="shared" si="125"/>
        <v>2.1</v>
      </c>
    </row>
    <row r="1062" spans="1:15" x14ac:dyDescent="0.25">
      <c r="A1062" t="s">
        <v>1412</v>
      </c>
      <c r="B1062">
        <v>2</v>
      </c>
      <c r="C1062" t="s">
        <v>372</v>
      </c>
      <c r="D1062">
        <v>577.80000000000007</v>
      </c>
      <c r="E1062">
        <v>3835.359341571188</v>
      </c>
      <c r="F1062">
        <v>0.95</v>
      </c>
      <c r="G1062">
        <v>1.1000000000000001</v>
      </c>
      <c r="H1062">
        <v>30</v>
      </c>
      <c r="I1062">
        <v>12.4</v>
      </c>
      <c r="J1062" t="s">
        <v>1314</v>
      </c>
      <c r="K1062">
        <v>160</v>
      </c>
      <c r="L1062">
        <v>11</v>
      </c>
      <c r="M1062">
        <v>155</v>
      </c>
      <c r="N1062">
        <f t="shared" si="124"/>
        <v>3.19</v>
      </c>
      <c r="O1062">
        <f t="shared" si="125"/>
        <v>2.1</v>
      </c>
    </row>
    <row r="1063" spans="1:15" x14ac:dyDescent="0.25">
      <c r="A1063" t="s">
        <v>1413</v>
      </c>
      <c r="B1063">
        <v>3</v>
      </c>
      <c r="C1063" t="s">
        <v>281</v>
      </c>
      <c r="D1063">
        <v>737.1</v>
      </c>
      <c r="E1063">
        <v>4891.8999999999996</v>
      </c>
      <c r="F1063">
        <v>0.95</v>
      </c>
      <c r="G1063">
        <v>1.1000000000000001</v>
      </c>
      <c r="H1063">
        <v>45.5</v>
      </c>
      <c r="I1063">
        <v>19.2</v>
      </c>
      <c r="J1063" t="s">
        <v>1314</v>
      </c>
      <c r="K1063">
        <v>160</v>
      </c>
      <c r="L1063">
        <v>11</v>
      </c>
      <c r="M1063">
        <v>155</v>
      </c>
      <c r="N1063">
        <f t="shared" si="124"/>
        <v>3.19</v>
      </c>
      <c r="O1063">
        <f t="shared" si="125"/>
        <v>2.1</v>
      </c>
    </row>
    <row r="1064" spans="1:15" x14ac:dyDescent="0.25">
      <c r="A1064" t="s">
        <v>1414</v>
      </c>
      <c r="B1064">
        <v>0</v>
      </c>
      <c r="C1064" t="s">
        <v>278</v>
      </c>
      <c r="D1064">
        <v>0</v>
      </c>
      <c r="E1064">
        <v>1733.3200000000002</v>
      </c>
      <c r="G1064">
        <v>1.5</v>
      </c>
      <c r="J1064" t="s">
        <v>1314</v>
      </c>
      <c r="K1064">
        <v>160</v>
      </c>
      <c r="L1064">
        <v>16</v>
      </c>
      <c r="M1064">
        <v>155</v>
      </c>
      <c r="N1064">
        <f t="shared" si="124"/>
        <v>2.56</v>
      </c>
      <c r="O1064">
        <f t="shared" si="125"/>
        <v>3.2</v>
      </c>
    </row>
    <row r="1065" spans="1:15" x14ac:dyDescent="0.25">
      <c r="A1065" t="s">
        <v>1415</v>
      </c>
      <c r="B1065">
        <v>1</v>
      </c>
      <c r="C1065" t="s">
        <v>370</v>
      </c>
      <c r="D1065">
        <v>608.4</v>
      </c>
      <c r="E1065">
        <v>4417.9368883555589</v>
      </c>
      <c r="F1065">
        <v>0.95</v>
      </c>
      <c r="G1065">
        <v>1.1000000000000001</v>
      </c>
      <c r="H1065">
        <v>26</v>
      </c>
      <c r="I1065">
        <v>11.5</v>
      </c>
      <c r="J1065" t="s">
        <v>1314</v>
      </c>
      <c r="K1065">
        <v>160</v>
      </c>
      <c r="L1065">
        <v>16</v>
      </c>
      <c r="M1065">
        <v>155</v>
      </c>
      <c r="N1065">
        <f t="shared" si="124"/>
        <v>2.56</v>
      </c>
      <c r="O1065">
        <f t="shared" si="125"/>
        <v>3.2</v>
      </c>
    </row>
    <row r="1066" spans="1:15" x14ac:dyDescent="0.25">
      <c r="A1066" t="s">
        <v>1416</v>
      </c>
      <c r="B1066">
        <v>2</v>
      </c>
      <c r="C1066" t="s">
        <v>372</v>
      </c>
      <c r="D1066">
        <v>649.80000000000007</v>
      </c>
      <c r="E1066">
        <v>4716.8848144627045</v>
      </c>
      <c r="F1066">
        <v>0.95</v>
      </c>
      <c r="G1066">
        <v>1.1000000000000001</v>
      </c>
      <c r="H1066">
        <v>30</v>
      </c>
      <c r="I1066">
        <v>12.8</v>
      </c>
      <c r="J1066" t="s">
        <v>1314</v>
      </c>
      <c r="K1066">
        <v>160</v>
      </c>
      <c r="L1066">
        <v>16</v>
      </c>
      <c r="M1066">
        <v>155</v>
      </c>
      <c r="N1066">
        <f t="shared" si="124"/>
        <v>2.56</v>
      </c>
      <c r="O1066">
        <f t="shared" si="125"/>
        <v>3.2</v>
      </c>
    </row>
    <row r="1067" spans="1:15" x14ac:dyDescent="0.25">
      <c r="A1067" t="s">
        <v>1417</v>
      </c>
      <c r="B1067">
        <v>3</v>
      </c>
      <c r="C1067" t="s">
        <v>281</v>
      </c>
      <c r="D1067">
        <v>927</v>
      </c>
      <c r="E1067">
        <v>6723.7</v>
      </c>
      <c r="F1067">
        <v>0.95</v>
      </c>
      <c r="G1067">
        <v>1.1000000000000001</v>
      </c>
      <c r="H1067">
        <v>46.4</v>
      </c>
      <c r="I1067">
        <v>19.600000000000001</v>
      </c>
      <c r="J1067" t="s">
        <v>1314</v>
      </c>
      <c r="K1067">
        <v>160</v>
      </c>
      <c r="L1067">
        <v>16</v>
      </c>
      <c r="M1067">
        <v>155</v>
      </c>
      <c r="N1067">
        <f t="shared" si="124"/>
        <v>2.56</v>
      </c>
      <c r="O1067">
        <f t="shared" si="125"/>
        <v>3.2</v>
      </c>
    </row>
    <row r="1068" spans="1:15" x14ac:dyDescent="0.25">
      <c r="A1068" t="s">
        <v>1418</v>
      </c>
      <c r="B1068">
        <v>0</v>
      </c>
      <c r="C1068" t="s">
        <v>278</v>
      </c>
      <c r="D1068">
        <v>0</v>
      </c>
      <c r="E1068">
        <v>2705.6000000000004</v>
      </c>
      <c r="G1068">
        <v>1.5</v>
      </c>
      <c r="J1068" t="s">
        <v>1314</v>
      </c>
      <c r="K1068">
        <v>160</v>
      </c>
      <c r="L1068">
        <v>21</v>
      </c>
      <c r="M1068">
        <v>155</v>
      </c>
      <c r="N1068">
        <f t="shared" si="124"/>
        <v>4.01</v>
      </c>
      <c r="O1068">
        <f t="shared" si="125"/>
        <v>4.3</v>
      </c>
    </row>
    <row r="1069" spans="1:15" x14ac:dyDescent="0.25">
      <c r="A1069" t="s">
        <v>1419</v>
      </c>
      <c r="B1069">
        <v>1</v>
      </c>
      <c r="C1069" t="s">
        <v>370</v>
      </c>
      <c r="D1069">
        <v>664.23004663575978</v>
      </c>
      <c r="E1069">
        <v>5689.6682460807178</v>
      </c>
      <c r="F1069">
        <v>0.85</v>
      </c>
      <c r="G1069">
        <v>1.05</v>
      </c>
      <c r="H1069">
        <v>26</v>
      </c>
      <c r="I1069">
        <v>11.5</v>
      </c>
      <c r="J1069" t="s">
        <v>1314</v>
      </c>
      <c r="K1069">
        <v>160</v>
      </c>
      <c r="L1069">
        <v>21</v>
      </c>
      <c r="M1069">
        <v>155</v>
      </c>
      <c r="N1069">
        <f t="shared" si="124"/>
        <v>4.01</v>
      </c>
      <c r="O1069">
        <f t="shared" si="125"/>
        <v>4.3</v>
      </c>
    </row>
    <row r="1070" spans="1:15" x14ac:dyDescent="0.25">
      <c r="A1070" t="s">
        <v>1420</v>
      </c>
      <c r="B1070">
        <v>2</v>
      </c>
      <c r="C1070" t="s">
        <v>372</v>
      </c>
      <c r="D1070">
        <v>709.17640959155221</v>
      </c>
      <c r="E1070">
        <v>6074.6702425752001</v>
      </c>
      <c r="F1070">
        <v>0.85</v>
      </c>
      <c r="G1070">
        <v>1.05</v>
      </c>
      <c r="H1070">
        <v>30</v>
      </c>
      <c r="I1070">
        <v>12.8</v>
      </c>
      <c r="J1070" t="s">
        <v>1314</v>
      </c>
      <c r="K1070">
        <v>160</v>
      </c>
      <c r="L1070">
        <v>21</v>
      </c>
      <c r="M1070">
        <v>155</v>
      </c>
      <c r="N1070">
        <f t="shared" si="124"/>
        <v>4.01</v>
      </c>
      <c r="O1070">
        <f t="shared" si="125"/>
        <v>4.3</v>
      </c>
    </row>
    <row r="1071" spans="1:15" x14ac:dyDescent="0.25">
      <c r="A1071" t="s">
        <v>1421</v>
      </c>
      <c r="B1071">
        <v>3</v>
      </c>
      <c r="C1071" t="s">
        <v>281</v>
      </c>
      <c r="D1071">
        <v>1010.898</v>
      </c>
      <c r="E1071">
        <v>8659.16</v>
      </c>
      <c r="F1071">
        <v>0.85</v>
      </c>
      <c r="G1071">
        <v>1.05</v>
      </c>
      <c r="H1071">
        <v>46.4</v>
      </c>
      <c r="I1071">
        <v>19.600000000000001</v>
      </c>
      <c r="J1071" t="s">
        <v>1314</v>
      </c>
      <c r="K1071">
        <v>160</v>
      </c>
      <c r="L1071">
        <v>21</v>
      </c>
      <c r="M1071">
        <v>155</v>
      </c>
      <c r="N1071">
        <f t="shared" si="124"/>
        <v>4.01</v>
      </c>
      <c r="O1071">
        <f t="shared" si="125"/>
        <v>4.3</v>
      </c>
    </row>
    <row r="1072" spans="1:15" x14ac:dyDescent="0.25">
      <c r="A1072" t="s">
        <v>1422</v>
      </c>
      <c r="B1072">
        <v>0</v>
      </c>
      <c r="C1072" t="s">
        <v>278</v>
      </c>
      <c r="D1072">
        <v>0</v>
      </c>
      <c r="E1072">
        <v>1464.0400000000002</v>
      </c>
      <c r="G1072">
        <v>1.5</v>
      </c>
      <c r="J1072" t="s">
        <v>1314</v>
      </c>
      <c r="K1072">
        <v>180</v>
      </c>
      <c r="L1072">
        <v>11</v>
      </c>
      <c r="M1072">
        <v>175</v>
      </c>
      <c r="N1072">
        <f t="shared" si="124"/>
        <v>3.09</v>
      </c>
      <c r="O1072">
        <f t="shared" si="125"/>
        <v>2.4</v>
      </c>
    </row>
    <row r="1073" spans="1:15" x14ac:dyDescent="0.25">
      <c r="A1073" t="s">
        <v>1423</v>
      </c>
      <c r="B1073">
        <v>1</v>
      </c>
      <c r="C1073" t="s">
        <v>370</v>
      </c>
      <c r="D1073">
        <v>607.59282261242038</v>
      </c>
      <c r="E1073">
        <v>4030.7284303866513</v>
      </c>
      <c r="F1073">
        <v>0.95</v>
      </c>
      <c r="G1073">
        <v>1.1000000000000001</v>
      </c>
      <c r="H1073">
        <v>26</v>
      </c>
      <c r="I1073">
        <v>12.2</v>
      </c>
      <c r="J1073" t="s">
        <v>1314</v>
      </c>
      <c r="K1073">
        <v>180</v>
      </c>
      <c r="L1073">
        <v>11</v>
      </c>
      <c r="M1073">
        <v>175</v>
      </c>
      <c r="N1073">
        <f t="shared" si="124"/>
        <v>3.09</v>
      </c>
      <c r="O1073">
        <f t="shared" si="125"/>
        <v>2.4</v>
      </c>
    </row>
    <row r="1074" spans="1:15" x14ac:dyDescent="0.25">
      <c r="A1074" t="s">
        <v>1424</v>
      </c>
      <c r="B1074">
        <v>2</v>
      </c>
      <c r="C1074" t="s">
        <v>372</v>
      </c>
      <c r="D1074">
        <v>659.57141639163251</v>
      </c>
      <c r="E1074">
        <v>4375.55079813051</v>
      </c>
      <c r="F1074">
        <v>0.95</v>
      </c>
      <c r="G1074">
        <v>1.1000000000000001</v>
      </c>
      <c r="H1074">
        <v>30</v>
      </c>
      <c r="I1074">
        <v>13.7</v>
      </c>
      <c r="J1074" t="s">
        <v>1314</v>
      </c>
      <c r="K1074">
        <v>180</v>
      </c>
      <c r="L1074">
        <v>11</v>
      </c>
      <c r="M1074">
        <v>175</v>
      </c>
      <c r="N1074">
        <f t="shared" si="124"/>
        <v>3.09</v>
      </c>
      <c r="O1074">
        <f t="shared" si="125"/>
        <v>2.4</v>
      </c>
    </row>
    <row r="1075" spans="1:15" x14ac:dyDescent="0.25">
      <c r="A1075" t="s">
        <v>1425</v>
      </c>
      <c r="B1075">
        <v>3</v>
      </c>
      <c r="C1075" t="s">
        <v>281</v>
      </c>
      <c r="D1075">
        <v>841.26600000000008</v>
      </c>
      <c r="E1075">
        <v>5580.9</v>
      </c>
      <c r="F1075">
        <v>0.95</v>
      </c>
      <c r="G1075">
        <v>1.1000000000000001</v>
      </c>
      <c r="H1075">
        <v>46</v>
      </c>
      <c r="I1075">
        <v>22</v>
      </c>
      <c r="J1075" t="s">
        <v>1314</v>
      </c>
      <c r="K1075">
        <v>180</v>
      </c>
      <c r="L1075">
        <v>11</v>
      </c>
      <c r="M1075">
        <v>175</v>
      </c>
      <c r="N1075">
        <f t="shared" si="124"/>
        <v>3.09</v>
      </c>
      <c r="O1075">
        <f t="shared" si="125"/>
        <v>2.4</v>
      </c>
    </row>
    <row r="1076" spans="1:15" x14ac:dyDescent="0.25">
      <c r="A1076" t="s">
        <v>1426</v>
      </c>
      <c r="B1076">
        <v>0</v>
      </c>
      <c r="C1076" t="s">
        <v>278</v>
      </c>
      <c r="D1076">
        <v>0</v>
      </c>
      <c r="E1076">
        <v>1949.5600000000002</v>
      </c>
      <c r="G1076">
        <v>1.5</v>
      </c>
      <c r="J1076" t="s">
        <v>1314</v>
      </c>
      <c r="K1076">
        <v>180</v>
      </c>
      <c r="L1076">
        <v>16</v>
      </c>
      <c r="M1076">
        <v>175</v>
      </c>
      <c r="N1076">
        <f t="shared" si="124"/>
        <v>2.52</v>
      </c>
      <c r="O1076">
        <f t="shared" si="125"/>
        <v>3.6</v>
      </c>
    </row>
    <row r="1077" spans="1:15" x14ac:dyDescent="0.25">
      <c r="A1077" t="s">
        <v>1427</v>
      </c>
      <c r="B1077">
        <v>1</v>
      </c>
      <c r="C1077" t="s">
        <v>370</v>
      </c>
      <c r="D1077">
        <v>617.6780004905994</v>
      </c>
      <c r="E1077">
        <v>4843.4549704976926</v>
      </c>
      <c r="F1077">
        <v>0.95</v>
      </c>
      <c r="G1077">
        <v>1.1000000000000001</v>
      </c>
      <c r="H1077">
        <v>26</v>
      </c>
      <c r="I1077">
        <v>11.5</v>
      </c>
      <c r="J1077" t="s">
        <v>1314</v>
      </c>
      <c r="K1077">
        <v>180</v>
      </c>
      <c r="L1077">
        <v>16</v>
      </c>
      <c r="M1077">
        <v>175</v>
      </c>
      <c r="N1077">
        <f t="shared" si="124"/>
        <v>2.52</v>
      </c>
      <c r="O1077">
        <f t="shared" si="125"/>
        <v>3.6</v>
      </c>
    </row>
    <row r="1078" spans="1:15" x14ac:dyDescent="0.25">
      <c r="A1078" t="s">
        <v>1428</v>
      </c>
      <c r="B1078">
        <v>2</v>
      </c>
      <c r="C1078" t="s">
        <v>372</v>
      </c>
      <c r="D1078">
        <v>659.4743325602966</v>
      </c>
      <c r="E1078">
        <v>5171.1963699821436</v>
      </c>
      <c r="F1078">
        <v>0.95</v>
      </c>
      <c r="G1078">
        <v>1.1000000000000001</v>
      </c>
      <c r="H1078">
        <v>30</v>
      </c>
      <c r="I1078">
        <v>12.8</v>
      </c>
      <c r="J1078" t="s">
        <v>1314</v>
      </c>
      <c r="K1078">
        <v>180</v>
      </c>
      <c r="L1078">
        <v>16</v>
      </c>
      <c r="M1078">
        <v>175</v>
      </c>
      <c r="N1078">
        <f t="shared" si="124"/>
        <v>2.52</v>
      </c>
      <c r="O1078">
        <f t="shared" si="125"/>
        <v>3.6</v>
      </c>
    </row>
    <row r="1079" spans="1:15" x14ac:dyDescent="0.25">
      <c r="A1079" t="s">
        <v>1429</v>
      </c>
      <c r="B1079">
        <v>3</v>
      </c>
      <c r="C1079" t="s">
        <v>281</v>
      </c>
      <c r="D1079">
        <v>940.05000000000007</v>
      </c>
      <c r="E1079">
        <v>7371.3</v>
      </c>
      <c r="F1079">
        <v>0.95</v>
      </c>
      <c r="G1079">
        <v>1.1000000000000001</v>
      </c>
      <c r="H1079">
        <v>46.4</v>
      </c>
      <c r="I1079">
        <v>19.600000000000001</v>
      </c>
      <c r="J1079" t="s">
        <v>1314</v>
      </c>
      <c r="K1079">
        <v>180</v>
      </c>
      <c r="L1079">
        <v>16</v>
      </c>
      <c r="M1079">
        <v>175</v>
      </c>
      <c r="N1079">
        <f t="shared" si="124"/>
        <v>2.52</v>
      </c>
      <c r="O1079">
        <f t="shared" si="125"/>
        <v>3.6</v>
      </c>
    </row>
    <row r="1080" spans="1:15" x14ac:dyDescent="0.25">
      <c r="A1080" t="s">
        <v>1430</v>
      </c>
      <c r="B1080">
        <v>0</v>
      </c>
      <c r="C1080" t="s">
        <v>278</v>
      </c>
      <c r="D1080">
        <v>0</v>
      </c>
      <c r="E1080">
        <v>3044</v>
      </c>
      <c r="G1080">
        <v>1.5</v>
      </c>
      <c r="J1080" t="s">
        <v>1314</v>
      </c>
      <c r="K1080">
        <v>180</v>
      </c>
      <c r="L1080">
        <v>21</v>
      </c>
      <c r="M1080">
        <v>175</v>
      </c>
      <c r="N1080">
        <f t="shared" si="124"/>
        <v>3.96</v>
      </c>
      <c r="O1080">
        <f t="shared" si="125"/>
        <v>4.8</v>
      </c>
    </row>
    <row r="1081" spans="1:15" x14ac:dyDescent="0.25">
      <c r="A1081" t="s">
        <v>1431</v>
      </c>
      <c r="B1081">
        <v>1</v>
      </c>
      <c r="C1081" t="s">
        <v>370</v>
      </c>
      <c r="D1081">
        <v>675.11111433229121</v>
      </c>
      <c r="E1081">
        <v>6016.7573462820046</v>
      </c>
      <c r="F1081">
        <v>0.85</v>
      </c>
      <c r="G1081">
        <v>1.05</v>
      </c>
      <c r="H1081">
        <v>26</v>
      </c>
      <c r="I1081">
        <v>11.5</v>
      </c>
      <c r="J1081" t="s">
        <v>1314</v>
      </c>
      <c r="K1081">
        <v>180</v>
      </c>
      <c r="L1081">
        <v>21</v>
      </c>
      <c r="M1081">
        <v>175</v>
      </c>
      <c r="N1081">
        <f t="shared" si="124"/>
        <v>3.96</v>
      </c>
      <c r="O1081">
        <f t="shared" si="125"/>
        <v>4.8</v>
      </c>
    </row>
    <row r="1082" spans="1:15" x14ac:dyDescent="0.25">
      <c r="A1082" t="s">
        <v>1432</v>
      </c>
      <c r="B1082">
        <v>2</v>
      </c>
      <c r="C1082" t="s">
        <v>372</v>
      </c>
      <c r="D1082">
        <v>720.79376499519947</v>
      </c>
      <c r="E1082">
        <v>6423.892435808023</v>
      </c>
      <c r="F1082">
        <v>0.85</v>
      </c>
      <c r="G1082">
        <v>1.05</v>
      </c>
      <c r="H1082">
        <v>30</v>
      </c>
      <c r="I1082">
        <v>12.8</v>
      </c>
      <c r="J1082" t="s">
        <v>1314</v>
      </c>
      <c r="K1082">
        <v>180</v>
      </c>
      <c r="L1082">
        <v>21</v>
      </c>
      <c r="M1082">
        <v>175</v>
      </c>
      <c r="N1082">
        <f t="shared" si="124"/>
        <v>3.96</v>
      </c>
      <c r="O1082">
        <f t="shared" si="125"/>
        <v>4.8</v>
      </c>
    </row>
    <row r="1083" spans="1:15" x14ac:dyDescent="0.25">
      <c r="A1083" t="s">
        <v>1433</v>
      </c>
      <c r="B1083">
        <v>3</v>
      </c>
      <c r="C1083" t="s">
        <v>281</v>
      </c>
      <c r="D1083">
        <v>1027.4580000000001</v>
      </c>
      <c r="E1083">
        <v>9156.9599999999991</v>
      </c>
      <c r="F1083">
        <v>0.85</v>
      </c>
      <c r="G1083">
        <v>1.05</v>
      </c>
      <c r="H1083">
        <v>46.4</v>
      </c>
      <c r="I1083">
        <v>19.600000000000001</v>
      </c>
      <c r="J1083" t="s">
        <v>1314</v>
      </c>
      <c r="K1083">
        <v>180</v>
      </c>
      <c r="L1083">
        <v>21</v>
      </c>
      <c r="M1083">
        <v>175</v>
      </c>
      <c r="N1083">
        <f t="shared" si="124"/>
        <v>3.96</v>
      </c>
      <c r="O1083">
        <f t="shared" si="125"/>
        <v>4.8</v>
      </c>
    </row>
    <row r="1084" spans="1:15" x14ac:dyDescent="0.25">
      <c r="A1084" t="s">
        <v>1434</v>
      </c>
      <c r="B1084">
        <v>0</v>
      </c>
      <c r="C1084" t="s">
        <v>278</v>
      </c>
      <c r="D1084">
        <v>0</v>
      </c>
      <c r="E1084">
        <v>1626.5600000000002</v>
      </c>
      <c r="G1084">
        <v>1.5</v>
      </c>
      <c r="J1084" t="s">
        <v>1314</v>
      </c>
      <c r="K1084">
        <v>200</v>
      </c>
      <c r="L1084">
        <v>11</v>
      </c>
      <c r="M1084">
        <v>195</v>
      </c>
      <c r="N1084">
        <f t="shared" si="124"/>
        <v>2.99</v>
      </c>
      <c r="O1084">
        <f t="shared" si="125"/>
        <v>2.7</v>
      </c>
    </row>
    <row r="1085" spans="1:15" x14ac:dyDescent="0.25">
      <c r="A1085" t="s">
        <v>1435</v>
      </c>
      <c r="B1085">
        <v>1</v>
      </c>
      <c r="C1085" t="s">
        <v>370</v>
      </c>
      <c r="D1085">
        <v>666.9</v>
      </c>
      <c r="E1085">
        <v>4422.7050634086982</v>
      </c>
      <c r="F1085">
        <v>0.95</v>
      </c>
      <c r="G1085">
        <v>1.1000000000000001</v>
      </c>
      <c r="H1085">
        <v>26</v>
      </c>
      <c r="I1085">
        <v>13.4</v>
      </c>
      <c r="J1085" t="s">
        <v>1314</v>
      </c>
      <c r="K1085">
        <v>200</v>
      </c>
      <c r="L1085">
        <v>11</v>
      </c>
      <c r="M1085">
        <v>195</v>
      </c>
      <c r="N1085">
        <f t="shared" si="124"/>
        <v>2.99</v>
      </c>
      <c r="O1085">
        <f t="shared" si="125"/>
        <v>2.7</v>
      </c>
    </row>
    <row r="1086" spans="1:15" x14ac:dyDescent="0.25">
      <c r="A1086" t="s">
        <v>1436</v>
      </c>
      <c r="B1086">
        <v>2</v>
      </c>
      <c r="C1086" t="s">
        <v>372</v>
      </c>
      <c r="D1086">
        <v>726.30000000000007</v>
      </c>
      <c r="E1086">
        <v>4820.649682883678</v>
      </c>
      <c r="F1086">
        <v>0.95</v>
      </c>
      <c r="G1086">
        <v>1.1000000000000001</v>
      </c>
      <c r="H1086">
        <v>30</v>
      </c>
      <c r="I1086">
        <v>14.8</v>
      </c>
      <c r="J1086" t="s">
        <v>1314</v>
      </c>
      <c r="K1086">
        <v>200</v>
      </c>
      <c r="L1086">
        <v>11</v>
      </c>
      <c r="M1086">
        <v>195</v>
      </c>
      <c r="N1086">
        <f t="shared" si="124"/>
        <v>2.99</v>
      </c>
      <c r="O1086">
        <f t="shared" si="125"/>
        <v>2.7</v>
      </c>
    </row>
    <row r="1087" spans="1:15" x14ac:dyDescent="0.25">
      <c r="A1087" t="s">
        <v>1437</v>
      </c>
      <c r="B1087">
        <v>3</v>
      </c>
      <c r="C1087" t="s">
        <v>281</v>
      </c>
      <c r="D1087">
        <v>945</v>
      </c>
      <c r="E1087">
        <v>6269.9</v>
      </c>
      <c r="F1087">
        <v>0.95</v>
      </c>
      <c r="G1087">
        <v>1.1000000000000001</v>
      </c>
      <c r="H1087">
        <v>46.5</v>
      </c>
      <c r="I1087">
        <v>24</v>
      </c>
      <c r="J1087" t="s">
        <v>1314</v>
      </c>
      <c r="K1087">
        <v>200</v>
      </c>
      <c r="L1087">
        <v>11</v>
      </c>
      <c r="M1087">
        <v>195</v>
      </c>
      <c r="N1087">
        <f t="shared" si="124"/>
        <v>2.99</v>
      </c>
      <c r="O1087">
        <f t="shared" si="125"/>
        <v>2.7</v>
      </c>
    </row>
    <row r="1088" spans="1:15" x14ac:dyDescent="0.25">
      <c r="A1088" t="s">
        <v>1438</v>
      </c>
      <c r="B1088">
        <v>0</v>
      </c>
      <c r="C1088" t="s">
        <v>278</v>
      </c>
      <c r="D1088">
        <v>0</v>
      </c>
      <c r="E1088">
        <v>2166.48</v>
      </c>
      <c r="G1088">
        <v>1.5</v>
      </c>
      <c r="J1088" t="s">
        <v>1314</v>
      </c>
      <c r="K1088">
        <v>200</v>
      </c>
      <c r="L1088">
        <v>16</v>
      </c>
      <c r="M1088">
        <v>195</v>
      </c>
      <c r="N1088">
        <f t="shared" si="124"/>
        <v>2.4900000000000002</v>
      </c>
      <c r="O1088">
        <f t="shared" si="125"/>
        <v>4</v>
      </c>
    </row>
    <row r="1089" spans="1:15" x14ac:dyDescent="0.25">
      <c r="A1089" t="s">
        <v>1439</v>
      </c>
      <c r="B1089">
        <v>1</v>
      </c>
      <c r="C1089" t="s">
        <v>370</v>
      </c>
      <c r="D1089">
        <v>781.2</v>
      </c>
      <c r="E1089">
        <v>5667.1755761695722</v>
      </c>
      <c r="F1089">
        <v>0.95</v>
      </c>
      <c r="G1089">
        <v>1.1000000000000001</v>
      </c>
      <c r="H1089">
        <v>26</v>
      </c>
      <c r="I1089">
        <v>13.2</v>
      </c>
      <c r="J1089" t="s">
        <v>1314</v>
      </c>
      <c r="K1089">
        <v>200</v>
      </c>
      <c r="L1089">
        <v>16</v>
      </c>
      <c r="M1089">
        <v>195</v>
      </c>
      <c r="N1089">
        <f t="shared" si="124"/>
        <v>2.4900000000000002</v>
      </c>
      <c r="O1089">
        <f t="shared" si="125"/>
        <v>4</v>
      </c>
    </row>
    <row r="1090" spans="1:15" x14ac:dyDescent="0.25">
      <c r="A1090" t="s">
        <v>1440</v>
      </c>
      <c r="B1090">
        <v>2</v>
      </c>
      <c r="C1090" t="s">
        <v>372</v>
      </c>
      <c r="D1090">
        <v>822.6</v>
      </c>
      <c r="E1090">
        <v>5971.3549398587584</v>
      </c>
      <c r="F1090">
        <v>0.95</v>
      </c>
      <c r="G1090">
        <v>1.1000000000000001</v>
      </c>
      <c r="H1090">
        <v>30</v>
      </c>
      <c r="I1090">
        <v>14.7</v>
      </c>
      <c r="J1090" t="s">
        <v>1314</v>
      </c>
      <c r="K1090">
        <v>200</v>
      </c>
      <c r="L1090">
        <v>16</v>
      </c>
      <c r="M1090">
        <v>195</v>
      </c>
      <c r="N1090">
        <f t="shared" si="124"/>
        <v>2.4900000000000002</v>
      </c>
      <c r="O1090">
        <f t="shared" si="125"/>
        <v>4</v>
      </c>
    </row>
    <row r="1091" spans="1:15" x14ac:dyDescent="0.25">
      <c r="A1091" t="s">
        <v>1441</v>
      </c>
      <c r="B1091">
        <v>3</v>
      </c>
      <c r="C1091" t="s">
        <v>281</v>
      </c>
      <c r="D1091">
        <v>1188</v>
      </c>
      <c r="E1091">
        <v>8617.7000000000007</v>
      </c>
      <c r="F1091">
        <v>0.95</v>
      </c>
      <c r="G1091">
        <v>1.1000000000000001</v>
      </c>
      <c r="H1091">
        <v>47.1</v>
      </c>
      <c r="I1091">
        <v>23.5</v>
      </c>
      <c r="J1091" t="s">
        <v>1314</v>
      </c>
      <c r="K1091">
        <v>200</v>
      </c>
      <c r="L1091">
        <v>16</v>
      </c>
      <c r="M1091">
        <v>195</v>
      </c>
      <c r="N1091">
        <f t="shared" si="124"/>
        <v>2.4900000000000002</v>
      </c>
      <c r="O1091">
        <f t="shared" si="125"/>
        <v>4</v>
      </c>
    </row>
    <row r="1092" spans="1:15" x14ac:dyDescent="0.25">
      <c r="A1092" t="s">
        <v>1442</v>
      </c>
      <c r="B1092">
        <v>0</v>
      </c>
      <c r="C1092" t="s">
        <v>278</v>
      </c>
      <c r="D1092">
        <v>0</v>
      </c>
      <c r="E1092">
        <v>3382.4</v>
      </c>
      <c r="G1092">
        <v>1.5</v>
      </c>
      <c r="J1092" t="s">
        <v>1314</v>
      </c>
      <c r="K1092">
        <v>200</v>
      </c>
      <c r="L1092">
        <v>21</v>
      </c>
      <c r="M1092">
        <v>195</v>
      </c>
      <c r="N1092">
        <f t="shared" si="124"/>
        <v>3.9</v>
      </c>
      <c r="O1092">
        <f t="shared" si="125"/>
        <v>5.3</v>
      </c>
    </row>
    <row r="1093" spans="1:15" x14ac:dyDescent="0.25">
      <c r="A1093" t="s">
        <v>1443</v>
      </c>
      <c r="B1093">
        <v>1</v>
      </c>
      <c r="C1093" t="s">
        <v>370</v>
      </c>
      <c r="D1093">
        <v>852.0511705755265</v>
      </c>
      <c r="E1093">
        <v>7298.5082710627348</v>
      </c>
      <c r="F1093">
        <v>0.85</v>
      </c>
      <c r="G1093">
        <v>1.05</v>
      </c>
      <c r="H1093">
        <v>26</v>
      </c>
      <c r="I1093">
        <v>13.2</v>
      </c>
      <c r="J1093" t="s">
        <v>1314</v>
      </c>
      <c r="K1093">
        <v>200</v>
      </c>
      <c r="L1093">
        <v>21</v>
      </c>
      <c r="M1093">
        <v>195</v>
      </c>
      <c r="N1093">
        <f t="shared" si="124"/>
        <v>3.9</v>
      </c>
      <c r="O1093">
        <f t="shared" si="125"/>
        <v>5.3</v>
      </c>
    </row>
    <row r="1094" spans="1:15" x14ac:dyDescent="0.25">
      <c r="A1094" t="s">
        <v>1444</v>
      </c>
      <c r="B1094">
        <v>2</v>
      </c>
      <c r="C1094" t="s">
        <v>372</v>
      </c>
      <c r="D1094">
        <v>897.78407216165772</v>
      </c>
      <c r="E1094">
        <v>7690.2476078687869</v>
      </c>
      <c r="F1094">
        <v>0.85</v>
      </c>
      <c r="G1094">
        <v>1.05</v>
      </c>
      <c r="H1094">
        <v>30</v>
      </c>
      <c r="I1094">
        <v>14.7</v>
      </c>
      <c r="J1094" t="s">
        <v>1314</v>
      </c>
      <c r="K1094">
        <v>200</v>
      </c>
      <c r="L1094">
        <v>21</v>
      </c>
      <c r="M1094">
        <v>195</v>
      </c>
      <c r="N1094">
        <f t="shared" si="124"/>
        <v>3.9</v>
      </c>
      <c r="O1094">
        <f t="shared" si="125"/>
        <v>5.3</v>
      </c>
    </row>
    <row r="1095" spans="1:15" x14ac:dyDescent="0.25">
      <c r="A1095" t="s">
        <v>1445</v>
      </c>
      <c r="B1095">
        <v>3</v>
      </c>
      <c r="C1095" t="s">
        <v>281</v>
      </c>
      <c r="D1095">
        <v>1295.6579999999999</v>
      </c>
      <c r="E1095">
        <v>11098.36</v>
      </c>
      <c r="F1095">
        <v>0.85</v>
      </c>
      <c r="G1095">
        <v>1.05</v>
      </c>
      <c r="H1095">
        <v>47.1</v>
      </c>
      <c r="I1095">
        <v>23.5</v>
      </c>
      <c r="J1095" t="s">
        <v>1314</v>
      </c>
      <c r="K1095">
        <v>200</v>
      </c>
      <c r="L1095">
        <v>21</v>
      </c>
      <c r="M1095">
        <v>195</v>
      </c>
      <c r="N1095">
        <f t="shared" si="124"/>
        <v>3.9</v>
      </c>
      <c r="O1095">
        <f t="shared" si="125"/>
        <v>5.3</v>
      </c>
    </row>
    <row r="1096" spans="1:15" x14ac:dyDescent="0.25">
      <c r="A1096" t="s">
        <v>1446</v>
      </c>
      <c r="B1096">
        <v>0</v>
      </c>
      <c r="C1096" t="s">
        <v>278</v>
      </c>
      <c r="D1096">
        <v>0</v>
      </c>
      <c r="E1096">
        <v>1668.7594202898554</v>
      </c>
      <c r="G1096">
        <v>1.5</v>
      </c>
      <c r="J1096" t="s">
        <v>1314</v>
      </c>
      <c r="K1096">
        <v>220</v>
      </c>
      <c r="L1096">
        <v>11</v>
      </c>
      <c r="M1096">
        <v>215</v>
      </c>
      <c r="N1096">
        <f t="shared" si="124"/>
        <v>2.89</v>
      </c>
      <c r="O1096">
        <f t="shared" si="125"/>
        <v>2.9</v>
      </c>
    </row>
    <row r="1097" spans="1:15" x14ac:dyDescent="0.25">
      <c r="A1097" t="s">
        <v>1447</v>
      </c>
      <c r="B1097">
        <v>1</v>
      </c>
      <c r="C1097" t="s">
        <v>370</v>
      </c>
      <c r="D1097">
        <v>728.2685508189013</v>
      </c>
      <c r="E1097">
        <v>4831.2827990970827</v>
      </c>
      <c r="F1097">
        <v>0.95</v>
      </c>
      <c r="G1097">
        <v>1.1000000000000001</v>
      </c>
      <c r="H1097">
        <v>26</v>
      </c>
      <c r="I1097">
        <v>13.4</v>
      </c>
      <c r="J1097" t="s">
        <v>1314</v>
      </c>
      <c r="K1097">
        <v>220</v>
      </c>
      <c r="L1097">
        <v>11</v>
      </c>
      <c r="M1097">
        <v>215</v>
      </c>
      <c r="N1097">
        <f t="shared" si="124"/>
        <v>2.89</v>
      </c>
      <c r="O1097">
        <f t="shared" si="125"/>
        <v>2.9</v>
      </c>
    </row>
    <row r="1098" spans="1:15" x14ac:dyDescent="0.25">
      <c r="A1098" t="s">
        <v>1448</v>
      </c>
      <c r="B1098">
        <v>2</v>
      </c>
      <c r="C1098" t="s">
        <v>372</v>
      </c>
      <c r="D1098">
        <v>795.72294762922161</v>
      </c>
      <c r="E1098">
        <v>5278.770565343093</v>
      </c>
      <c r="F1098">
        <v>0.95</v>
      </c>
      <c r="G1098">
        <v>1.1000000000000001</v>
      </c>
      <c r="H1098">
        <v>30</v>
      </c>
      <c r="I1098">
        <v>14.8</v>
      </c>
      <c r="J1098" t="s">
        <v>1314</v>
      </c>
      <c r="K1098">
        <v>220</v>
      </c>
      <c r="L1098">
        <v>11</v>
      </c>
      <c r="M1098">
        <v>215</v>
      </c>
      <c r="N1098">
        <f t="shared" si="124"/>
        <v>2.89</v>
      </c>
      <c r="O1098">
        <f t="shared" si="125"/>
        <v>2.9</v>
      </c>
    </row>
    <row r="1099" spans="1:15" x14ac:dyDescent="0.25">
      <c r="A1099" t="s">
        <v>1449</v>
      </c>
      <c r="B1099">
        <v>3</v>
      </c>
      <c r="C1099" t="s">
        <v>281</v>
      </c>
      <c r="D1099">
        <v>1048.9860000000001</v>
      </c>
      <c r="E1099">
        <v>6958.9</v>
      </c>
      <c r="F1099">
        <v>0.95</v>
      </c>
      <c r="G1099">
        <v>1.1000000000000001</v>
      </c>
      <c r="H1099">
        <v>46.9</v>
      </c>
      <c r="I1099">
        <v>24</v>
      </c>
      <c r="J1099" t="s">
        <v>1314</v>
      </c>
      <c r="K1099">
        <v>220</v>
      </c>
      <c r="L1099">
        <v>11</v>
      </c>
      <c r="M1099">
        <v>215</v>
      </c>
      <c r="N1099">
        <f t="shared" si="124"/>
        <v>2.89</v>
      </c>
      <c r="O1099">
        <f t="shared" si="125"/>
        <v>2.9</v>
      </c>
    </row>
    <row r="1100" spans="1:15" x14ac:dyDescent="0.25">
      <c r="A1100" t="s">
        <v>1450</v>
      </c>
      <c r="B1100">
        <v>0</v>
      </c>
      <c r="C1100" t="s">
        <v>278</v>
      </c>
      <c r="D1100">
        <v>0</v>
      </c>
      <c r="E1100">
        <v>2222.880579710145</v>
      </c>
      <c r="G1100">
        <v>1.5</v>
      </c>
      <c r="J1100" t="s">
        <v>1314</v>
      </c>
      <c r="K1100">
        <v>220</v>
      </c>
      <c r="L1100">
        <v>16</v>
      </c>
      <c r="M1100">
        <v>215</v>
      </c>
      <c r="N1100">
        <f t="shared" si="124"/>
        <v>2.4500000000000002</v>
      </c>
      <c r="O1100">
        <f t="shared" si="125"/>
        <v>4.4000000000000004</v>
      </c>
    </row>
    <row r="1101" spans="1:15" x14ac:dyDescent="0.25">
      <c r="A1101" t="s">
        <v>1451</v>
      </c>
      <c r="B1101">
        <v>1</v>
      </c>
      <c r="C1101" t="s">
        <v>370</v>
      </c>
      <c r="D1101">
        <v>867.02232101400966</v>
      </c>
      <c r="E1101">
        <v>6291.7251954043459</v>
      </c>
      <c r="F1101">
        <v>0.95</v>
      </c>
      <c r="G1101">
        <v>1.1000000000000001</v>
      </c>
      <c r="H1101">
        <v>26</v>
      </c>
      <c r="I1101">
        <v>15.5</v>
      </c>
      <c r="J1101" t="s">
        <v>1314</v>
      </c>
      <c r="K1101">
        <v>220</v>
      </c>
      <c r="L1101">
        <v>16</v>
      </c>
      <c r="M1101">
        <v>215</v>
      </c>
      <c r="N1101">
        <f t="shared" si="124"/>
        <v>2.4500000000000002</v>
      </c>
      <c r="O1101">
        <f t="shared" si="125"/>
        <v>4.4000000000000004</v>
      </c>
    </row>
    <row r="1102" spans="1:15" x14ac:dyDescent="0.25">
      <c r="A1102" t="s">
        <v>1452</v>
      </c>
      <c r="B1102">
        <v>2</v>
      </c>
      <c r="C1102" t="s">
        <v>372</v>
      </c>
      <c r="D1102">
        <v>903.14198776341743</v>
      </c>
      <c r="E1102">
        <v>6553.83496101116</v>
      </c>
      <c r="F1102">
        <v>0.95</v>
      </c>
      <c r="G1102">
        <v>1.1000000000000001</v>
      </c>
      <c r="H1102">
        <v>30</v>
      </c>
      <c r="I1102">
        <v>16.8</v>
      </c>
      <c r="J1102" t="s">
        <v>1314</v>
      </c>
      <c r="K1102">
        <v>220</v>
      </c>
      <c r="L1102">
        <v>16</v>
      </c>
      <c r="M1102">
        <v>215</v>
      </c>
      <c r="N1102">
        <f t="shared" si="124"/>
        <v>2.4500000000000002</v>
      </c>
      <c r="O1102">
        <f t="shared" si="125"/>
        <v>4.4000000000000004</v>
      </c>
    </row>
    <row r="1103" spans="1:15" x14ac:dyDescent="0.25">
      <c r="A1103" t="s">
        <v>1453</v>
      </c>
      <c r="B1103">
        <v>3</v>
      </c>
      <c r="C1103" t="s">
        <v>281</v>
      </c>
      <c r="D1103">
        <v>1318.05</v>
      </c>
      <c r="E1103">
        <v>9564.7000000000007</v>
      </c>
      <c r="F1103">
        <v>0.95</v>
      </c>
      <c r="G1103">
        <v>1.1000000000000001</v>
      </c>
      <c r="H1103">
        <v>47.8</v>
      </c>
      <c r="I1103">
        <v>27.5</v>
      </c>
      <c r="J1103" t="s">
        <v>1314</v>
      </c>
      <c r="K1103">
        <v>220</v>
      </c>
      <c r="L1103">
        <v>16</v>
      </c>
      <c r="M1103">
        <v>215</v>
      </c>
      <c r="N1103">
        <f t="shared" si="124"/>
        <v>2.4500000000000002</v>
      </c>
      <c r="O1103">
        <f t="shared" si="125"/>
        <v>4.4000000000000004</v>
      </c>
    </row>
    <row r="1104" spans="1:15" x14ac:dyDescent="0.25">
      <c r="A1104" t="s">
        <v>1454</v>
      </c>
      <c r="B1104">
        <v>0</v>
      </c>
      <c r="C1104" t="s">
        <v>278</v>
      </c>
      <c r="D1104">
        <v>0</v>
      </c>
      <c r="E1104">
        <v>3470.9101449275363</v>
      </c>
      <c r="G1104">
        <v>1.5</v>
      </c>
      <c r="J1104" t="s">
        <v>1314</v>
      </c>
      <c r="K1104">
        <v>220</v>
      </c>
      <c r="L1104">
        <v>21</v>
      </c>
      <c r="M1104">
        <v>215</v>
      </c>
      <c r="N1104">
        <f t="shared" si="124"/>
        <v>3.85</v>
      </c>
      <c r="O1104">
        <f t="shared" si="125"/>
        <v>5.9</v>
      </c>
    </row>
    <row r="1105" spans="1:15" x14ac:dyDescent="0.25">
      <c r="A1105" t="s">
        <v>1455</v>
      </c>
      <c r="B1105">
        <v>1</v>
      </c>
      <c r="C1105" t="s">
        <v>370</v>
      </c>
      <c r="D1105">
        <v>945.95124954769858</v>
      </c>
      <c r="E1105">
        <v>8102.8384881891643</v>
      </c>
      <c r="F1105">
        <v>0.85</v>
      </c>
      <c r="G1105">
        <v>1.05</v>
      </c>
      <c r="H1105">
        <v>26</v>
      </c>
      <c r="I1105">
        <v>15.5</v>
      </c>
      <c r="J1105" t="s">
        <v>1314</v>
      </c>
      <c r="K1105">
        <v>220</v>
      </c>
      <c r="L1105">
        <v>21</v>
      </c>
      <c r="M1105">
        <v>215</v>
      </c>
      <c r="N1105">
        <f t="shared" si="124"/>
        <v>3.85</v>
      </c>
      <c r="O1105">
        <f t="shared" si="125"/>
        <v>5.9</v>
      </c>
    </row>
    <row r="1106" spans="1:15" x14ac:dyDescent="0.25">
      <c r="A1106" t="s">
        <v>1456</v>
      </c>
      <c r="B1106">
        <v>2</v>
      </c>
      <c r="C1106" t="s">
        <v>372</v>
      </c>
      <c r="D1106">
        <v>985.35905147705273</v>
      </c>
      <c r="E1106">
        <v>8440.3982243391856</v>
      </c>
      <c r="F1106">
        <v>0.85</v>
      </c>
      <c r="G1106">
        <v>1.05</v>
      </c>
      <c r="H1106">
        <v>30</v>
      </c>
      <c r="I1106">
        <v>16.8</v>
      </c>
      <c r="J1106" t="s">
        <v>1314</v>
      </c>
      <c r="K1106">
        <v>220</v>
      </c>
      <c r="L1106">
        <v>21</v>
      </c>
      <c r="M1106">
        <v>215</v>
      </c>
      <c r="N1106">
        <f t="shared" si="124"/>
        <v>3.85</v>
      </c>
      <c r="O1106">
        <f t="shared" si="125"/>
        <v>5.9</v>
      </c>
    </row>
    <row r="1107" spans="1:15" x14ac:dyDescent="0.25">
      <c r="A1107" t="s">
        <v>1457</v>
      </c>
      <c r="B1107">
        <v>3</v>
      </c>
      <c r="C1107" t="s">
        <v>281</v>
      </c>
      <c r="D1107">
        <v>1438.038</v>
      </c>
      <c r="E1107">
        <v>12317.96</v>
      </c>
      <c r="F1107">
        <v>0.85</v>
      </c>
      <c r="G1107">
        <v>1.05</v>
      </c>
      <c r="H1107">
        <v>47.8</v>
      </c>
      <c r="I1107">
        <v>27.5</v>
      </c>
      <c r="J1107" t="s">
        <v>1314</v>
      </c>
      <c r="K1107">
        <v>220</v>
      </c>
      <c r="L1107">
        <v>21</v>
      </c>
      <c r="M1107">
        <v>215</v>
      </c>
      <c r="N1107">
        <f t="shared" si="124"/>
        <v>3.85</v>
      </c>
      <c r="O1107">
        <f t="shared" si="125"/>
        <v>5.9</v>
      </c>
    </row>
    <row r="1108" spans="1:15" x14ac:dyDescent="0.25">
      <c r="A1108" t="s">
        <v>1458</v>
      </c>
      <c r="B1108">
        <v>0</v>
      </c>
      <c r="C1108" t="s">
        <v>278</v>
      </c>
      <c r="D1108">
        <v>0</v>
      </c>
      <c r="E1108">
        <v>1951.6000000000001</v>
      </c>
      <c r="G1108">
        <v>1.5</v>
      </c>
      <c r="J1108" t="s">
        <v>1314</v>
      </c>
      <c r="K1108">
        <v>240</v>
      </c>
      <c r="L1108">
        <v>11</v>
      </c>
      <c r="M1108">
        <v>235</v>
      </c>
      <c r="N1108">
        <f t="shared" si="124"/>
        <v>2.79</v>
      </c>
      <c r="O1108">
        <f t="shared" si="125"/>
        <v>3.2</v>
      </c>
    </row>
    <row r="1109" spans="1:15" x14ac:dyDescent="0.25">
      <c r="A1109" t="s">
        <v>1459</v>
      </c>
      <c r="B1109">
        <v>1</v>
      </c>
      <c r="C1109" t="s">
        <v>370</v>
      </c>
      <c r="D1109">
        <v>789.30000000000007</v>
      </c>
      <c r="E1109">
        <v>5237.9452617275747</v>
      </c>
      <c r="F1109">
        <v>0.95</v>
      </c>
      <c r="G1109">
        <v>1.1000000000000001</v>
      </c>
      <c r="H1109">
        <v>26</v>
      </c>
      <c r="I1109">
        <v>14.8</v>
      </c>
      <c r="J1109" t="s">
        <v>1314</v>
      </c>
      <c r="K1109">
        <v>240</v>
      </c>
      <c r="L1109">
        <v>11</v>
      </c>
      <c r="M1109">
        <v>235</v>
      </c>
      <c r="N1109">
        <f t="shared" si="124"/>
        <v>2.79</v>
      </c>
      <c r="O1109">
        <f t="shared" si="125"/>
        <v>3.2</v>
      </c>
    </row>
    <row r="1110" spans="1:15" x14ac:dyDescent="0.25">
      <c r="A1110" t="s">
        <v>1460</v>
      </c>
      <c r="B1110">
        <v>2</v>
      </c>
      <c r="C1110" t="s">
        <v>372</v>
      </c>
      <c r="D1110">
        <v>864.9</v>
      </c>
      <c r="E1110">
        <v>5738.028861571599</v>
      </c>
      <c r="F1110">
        <v>0.95</v>
      </c>
      <c r="G1110">
        <v>1.1000000000000001</v>
      </c>
      <c r="H1110">
        <v>30</v>
      </c>
      <c r="I1110">
        <v>16.600000000000001</v>
      </c>
      <c r="J1110" t="s">
        <v>1314</v>
      </c>
      <c r="K1110">
        <v>240</v>
      </c>
      <c r="L1110">
        <v>11</v>
      </c>
      <c r="M1110">
        <v>235</v>
      </c>
      <c r="N1110">
        <f t="shared" si="124"/>
        <v>2.79</v>
      </c>
      <c r="O1110">
        <f t="shared" si="125"/>
        <v>3.2</v>
      </c>
    </row>
    <row r="1111" spans="1:15" x14ac:dyDescent="0.25">
      <c r="A1111" t="s">
        <v>1461</v>
      </c>
      <c r="B1111">
        <v>3</v>
      </c>
      <c r="C1111" t="s">
        <v>281</v>
      </c>
      <c r="D1111">
        <v>1152.9000000000001</v>
      </c>
      <c r="E1111">
        <v>7647.9</v>
      </c>
      <c r="F1111">
        <v>0.95</v>
      </c>
      <c r="G1111">
        <v>1.1000000000000001</v>
      </c>
      <c r="H1111">
        <v>47.2</v>
      </c>
      <c r="I1111">
        <v>28</v>
      </c>
      <c r="J1111" t="s">
        <v>1314</v>
      </c>
      <c r="K1111">
        <v>240</v>
      </c>
      <c r="L1111">
        <v>11</v>
      </c>
      <c r="M1111">
        <v>235</v>
      </c>
      <c r="N1111">
        <f t="shared" si="124"/>
        <v>2.79</v>
      </c>
      <c r="O1111">
        <f t="shared" si="125"/>
        <v>3.2</v>
      </c>
    </row>
    <row r="1112" spans="1:15" x14ac:dyDescent="0.25">
      <c r="A1112" t="s">
        <v>1462</v>
      </c>
      <c r="B1112">
        <v>0</v>
      </c>
      <c r="C1112" t="s">
        <v>278</v>
      </c>
      <c r="D1112">
        <v>0</v>
      </c>
      <c r="E1112">
        <v>2599.6400000000003</v>
      </c>
      <c r="G1112">
        <v>1.5</v>
      </c>
      <c r="J1112" t="s">
        <v>1314</v>
      </c>
      <c r="K1112">
        <v>240</v>
      </c>
      <c r="L1112">
        <v>16</v>
      </c>
      <c r="M1112">
        <v>235</v>
      </c>
      <c r="N1112">
        <f t="shared" si="124"/>
        <v>2.42</v>
      </c>
      <c r="O1112">
        <f t="shared" si="125"/>
        <v>4.8</v>
      </c>
    </row>
    <row r="1113" spans="1:15" x14ac:dyDescent="0.25">
      <c r="A1113" t="s">
        <v>1463</v>
      </c>
      <c r="B1113">
        <v>1</v>
      </c>
      <c r="C1113" t="s">
        <v>370</v>
      </c>
      <c r="D1113">
        <v>953.1</v>
      </c>
      <c r="E1113">
        <v>6916.3686790875245</v>
      </c>
      <c r="F1113">
        <v>0.95</v>
      </c>
      <c r="G1113">
        <v>1.1000000000000001</v>
      </c>
      <c r="H1113">
        <v>26</v>
      </c>
      <c r="I1113">
        <v>16.399999999999999</v>
      </c>
      <c r="J1113" t="s">
        <v>1314</v>
      </c>
      <c r="K1113">
        <v>240</v>
      </c>
      <c r="L1113">
        <v>16</v>
      </c>
      <c r="M1113">
        <v>235</v>
      </c>
      <c r="N1113">
        <f t="shared" si="124"/>
        <v>2.42</v>
      </c>
      <c r="O1113">
        <f t="shared" si="125"/>
        <v>4.8</v>
      </c>
    </row>
    <row r="1114" spans="1:15" x14ac:dyDescent="0.25">
      <c r="A1114" t="s">
        <v>1464</v>
      </c>
      <c r="B1114">
        <v>2</v>
      </c>
      <c r="C1114" t="s">
        <v>372</v>
      </c>
      <c r="D1114">
        <v>988.2</v>
      </c>
      <c r="E1114">
        <v>7167.9744986485921</v>
      </c>
      <c r="F1114">
        <v>0.95</v>
      </c>
      <c r="G1114">
        <v>1.1000000000000001</v>
      </c>
      <c r="H1114">
        <v>30</v>
      </c>
      <c r="I1114">
        <v>17.7</v>
      </c>
      <c r="J1114" t="s">
        <v>1314</v>
      </c>
      <c r="K1114">
        <v>240</v>
      </c>
      <c r="L1114">
        <v>16</v>
      </c>
      <c r="M1114">
        <v>235</v>
      </c>
      <c r="N1114">
        <f t="shared" si="124"/>
        <v>2.42</v>
      </c>
      <c r="O1114">
        <f t="shared" si="125"/>
        <v>4.8</v>
      </c>
    </row>
    <row r="1115" spans="1:15" x14ac:dyDescent="0.25">
      <c r="A1115" t="s">
        <v>1465</v>
      </c>
      <c r="B1115">
        <v>3</v>
      </c>
      <c r="C1115" t="s">
        <v>281</v>
      </c>
      <c r="D1115">
        <v>1449</v>
      </c>
      <c r="E1115">
        <v>10511.7</v>
      </c>
      <c r="F1115">
        <v>0.95</v>
      </c>
      <c r="G1115">
        <v>1.1000000000000001</v>
      </c>
      <c r="H1115">
        <v>48.1</v>
      </c>
      <c r="I1115">
        <v>29.7</v>
      </c>
      <c r="J1115" t="s">
        <v>1314</v>
      </c>
      <c r="K1115">
        <v>240</v>
      </c>
      <c r="L1115">
        <v>16</v>
      </c>
      <c r="M1115">
        <v>235</v>
      </c>
      <c r="N1115">
        <f t="shared" si="124"/>
        <v>2.42</v>
      </c>
      <c r="O1115">
        <f t="shared" si="125"/>
        <v>4.8</v>
      </c>
    </row>
    <row r="1116" spans="1:15" x14ac:dyDescent="0.25">
      <c r="A1116" t="s">
        <v>1466</v>
      </c>
      <c r="B1116">
        <v>0</v>
      </c>
      <c r="C1116" t="s">
        <v>278</v>
      </c>
      <c r="D1116">
        <v>0</v>
      </c>
      <c r="E1116">
        <v>4059.2000000000003</v>
      </c>
      <c r="G1116">
        <v>1.5</v>
      </c>
      <c r="J1116" t="s">
        <v>1314</v>
      </c>
      <c r="K1116">
        <v>240</v>
      </c>
      <c r="L1116">
        <v>21</v>
      </c>
      <c r="M1116">
        <v>235</v>
      </c>
      <c r="N1116">
        <f t="shared" si="124"/>
        <v>3.79</v>
      </c>
      <c r="O1116">
        <f t="shared" si="125"/>
        <v>6.4</v>
      </c>
    </row>
    <row r="1117" spans="1:15" x14ac:dyDescent="0.25">
      <c r="A1117" t="s">
        <v>1467</v>
      </c>
      <c r="B1117">
        <v>1</v>
      </c>
      <c r="C1117" t="s">
        <v>370</v>
      </c>
      <c r="D1117">
        <v>1039.865440895968</v>
      </c>
      <c r="E1117">
        <v>8907.2895892451361</v>
      </c>
      <c r="F1117">
        <v>0.85</v>
      </c>
      <c r="G1117">
        <v>1.05</v>
      </c>
      <c r="H1117">
        <v>26</v>
      </c>
      <c r="I1117">
        <v>16.399999999999999</v>
      </c>
      <c r="J1117" t="s">
        <v>1314</v>
      </c>
      <c r="K1117">
        <v>240</v>
      </c>
      <c r="L1117">
        <v>21</v>
      </c>
      <c r="M1117">
        <v>235</v>
      </c>
      <c r="N1117">
        <f t="shared" ref="N1117:N1180" si="126">ROUND(IF($L1117=11,$R$30*$K1117+$S$30,IF($L1117=16,$R$31*$K1117+$S$31,IF($L1117=21,$R$32*$K1117+$S$32,""))),2)</f>
        <v>3.79</v>
      </c>
      <c r="O1117">
        <f t="shared" ref="O1117:O1180" si="127">ROUND(IF($L1117=11,$K1117*$X$30,IF($L1117=16,$K1117*$X$32,IF($L1117=21,$K1117*$X$34,""))),1)</f>
        <v>6.4</v>
      </c>
    </row>
    <row r="1118" spans="1:15" x14ac:dyDescent="0.25">
      <c r="A1118" t="s">
        <v>1468</v>
      </c>
      <c r="B1118">
        <v>2</v>
      </c>
      <c r="C1118" t="s">
        <v>372</v>
      </c>
      <c r="D1118">
        <v>1077.6939906204714</v>
      </c>
      <c r="E1118">
        <v>9231.3217513746804</v>
      </c>
      <c r="F1118">
        <v>0.85</v>
      </c>
      <c r="G1118">
        <v>1.05</v>
      </c>
      <c r="H1118">
        <v>30</v>
      </c>
      <c r="I1118">
        <v>17.7</v>
      </c>
      <c r="J1118" t="s">
        <v>1314</v>
      </c>
      <c r="K1118">
        <v>240</v>
      </c>
      <c r="L1118">
        <v>21</v>
      </c>
      <c r="M1118">
        <v>235</v>
      </c>
      <c r="N1118">
        <f t="shared" si="126"/>
        <v>3.79</v>
      </c>
      <c r="O1118">
        <f t="shared" si="127"/>
        <v>6.4</v>
      </c>
    </row>
    <row r="1119" spans="1:15" x14ac:dyDescent="0.25">
      <c r="A1119" t="s">
        <v>1469</v>
      </c>
      <c r="B1119">
        <v>3</v>
      </c>
      <c r="C1119" t="s">
        <v>281</v>
      </c>
      <c r="D1119">
        <v>1580.4180000000001</v>
      </c>
      <c r="E1119">
        <v>13537.56</v>
      </c>
      <c r="F1119">
        <v>0.85</v>
      </c>
      <c r="G1119">
        <v>1.05</v>
      </c>
      <c r="H1119">
        <v>48.1</v>
      </c>
      <c r="I1119">
        <v>29.7</v>
      </c>
      <c r="J1119" t="s">
        <v>1314</v>
      </c>
      <c r="K1119">
        <v>240</v>
      </c>
      <c r="L1119">
        <v>21</v>
      </c>
      <c r="M1119">
        <v>235</v>
      </c>
      <c r="N1119">
        <f t="shared" si="126"/>
        <v>3.79</v>
      </c>
      <c r="O1119">
        <f t="shared" si="127"/>
        <v>6.4</v>
      </c>
    </row>
    <row r="1120" spans="1:15" x14ac:dyDescent="0.25">
      <c r="A1120" t="s">
        <v>1470</v>
      </c>
      <c r="B1120">
        <v>0</v>
      </c>
      <c r="C1120" t="s">
        <v>278</v>
      </c>
      <c r="D1120">
        <v>0</v>
      </c>
      <c r="E1120">
        <v>488.24</v>
      </c>
      <c r="G1120">
        <v>1.5</v>
      </c>
      <c r="J1120" t="s">
        <v>396</v>
      </c>
      <c r="K1120">
        <v>60</v>
      </c>
      <c r="L1120">
        <v>11</v>
      </c>
      <c r="M1120" t="s">
        <v>368</v>
      </c>
      <c r="N1120">
        <f t="shared" si="126"/>
        <v>3.69</v>
      </c>
      <c r="O1120">
        <f t="shared" si="127"/>
        <v>0.8</v>
      </c>
    </row>
    <row r="1121" spans="1:15" x14ac:dyDescent="0.25">
      <c r="A1121" t="s">
        <v>1471</v>
      </c>
      <c r="B1121">
        <v>1</v>
      </c>
      <c r="C1121" t="s">
        <v>370</v>
      </c>
      <c r="D1121">
        <v>167.125</v>
      </c>
      <c r="E1121">
        <v>1142.0361657917249</v>
      </c>
      <c r="F1121">
        <v>0.95</v>
      </c>
      <c r="G1121">
        <v>1.1000000000000001</v>
      </c>
      <c r="H1121">
        <v>26</v>
      </c>
      <c r="I1121">
        <v>4.8</v>
      </c>
      <c r="J1121" t="s">
        <v>396</v>
      </c>
      <c r="K1121">
        <v>60</v>
      </c>
      <c r="L1121">
        <v>11</v>
      </c>
      <c r="M1121" t="s">
        <v>368</v>
      </c>
      <c r="N1121">
        <f t="shared" si="126"/>
        <v>3.69</v>
      </c>
      <c r="O1121">
        <f t="shared" si="127"/>
        <v>0.8</v>
      </c>
    </row>
    <row r="1122" spans="1:15" x14ac:dyDescent="0.25">
      <c r="A1122" t="s">
        <v>1472</v>
      </c>
      <c r="B1122">
        <v>2</v>
      </c>
      <c r="C1122" t="s">
        <v>372</v>
      </c>
      <c r="D1122">
        <v>179.375</v>
      </c>
      <c r="E1122">
        <v>1222.9946868592929</v>
      </c>
      <c r="F1122">
        <v>0.95</v>
      </c>
      <c r="G1122">
        <v>1.1000000000000001</v>
      </c>
      <c r="H1122">
        <v>30</v>
      </c>
      <c r="I1122">
        <v>5.4</v>
      </c>
      <c r="J1122" t="s">
        <v>396</v>
      </c>
      <c r="K1122">
        <v>60</v>
      </c>
      <c r="L1122">
        <v>11</v>
      </c>
      <c r="M1122" t="s">
        <v>368</v>
      </c>
      <c r="N1122">
        <f t="shared" si="126"/>
        <v>3.69</v>
      </c>
      <c r="O1122">
        <f t="shared" si="127"/>
        <v>0.8</v>
      </c>
    </row>
    <row r="1123" spans="1:15" x14ac:dyDescent="0.25">
      <c r="A1123" t="s">
        <v>1473</v>
      </c>
      <c r="B1123">
        <v>3</v>
      </c>
      <c r="C1123" t="s">
        <v>281</v>
      </c>
      <c r="D1123">
        <v>211.75</v>
      </c>
      <c r="E1123">
        <v>1446.9</v>
      </c>
      <c r="F1123">
        <v>0.95</v>
      </c>
      <c r="G1123">
        <v>1.1000000000000001</v>
      </c>
      <c r="H1123">
        <v>40</v>
      </c>
      <c r="I1123">
        <v>6.8</v>
      </c>
      <c r="J1123" t="s">
        <v>396</v>
      </c>
      <c r="K1123">
        <v>60</v>
      </c>
      <c r="L1123">
        <v>11</v>
      </c>
      <c r="M1123" t="s">
        <v>368</v>
      </c>
      <c r="N1123">
        <f t="shared" si="126"/>
        <v>3.69</v>
      </c>
      <c r="O1123">
        <f t="shared" si="127"/>
        <v>0.8</v>
      </c>
    </row>
    <row r="1124" spans="1:15" x14ac:dyDescent="0.25">
      <c r="A1124" t="s">
        <v>1474</v>
      </c>
      <c r="B1124">
        <v>0</v>
      </c>
      <c r="C1124" t="s">
        <v>278</v>
      </c>
      <c r="D1124">
        <v>0</v>
      </c>
      <c r="E1124">
        <v>650.08000000000004</v>
      </c>
      <c r="G1124">
        <v>1.5</v>
      </c>
      <c r="J1124" t="s">
        <v>396</v>
      </c>
      <c r="K1124">
        <v>60</v>
      </c>
      <c r="L1124">
        <v>16</v>
      </c>
      <c r="M1124" t="s">
        <v>368</v>
      </c>
      <c r="N1124">
        <f t="shared" si="126"/>
        <v>2.73</v>
      </c>
      <c r="O1124">
        <f t="shared" si="127"/>
        <v>1.2</v>
      </c>
    </row>
    <row r="1125" spans="1:15" x14ac:dyDescent="0.25">
      <c r="A1125" t="s">
        <v>1475</v>
      </c>
      <c r="B1125">
        <v>1</v>
      </c>
      <c r="C1125" t="s">
        <v>370</v>
      </c>
      <c r="D1125">
        <v>187.25</v>
      </c>
      <c r="E1125">
        <v>1399.7241764138612</v>
      </c>
      <c r="F1125">
        <v>0.95</v>
      </c>
      <c r="G1125">
        <v>1.1000000000000001</v>
      </c>
      <c r="H1125">
        <v>26</v>
      </c>
      <c r="I1125">
        <v>4.8</v>
      </c>
      <c r="J1125" t="s">
        <v>396</v>
      </c>
      <c r="K1125">
        <v>60</v>
      </c>
      <c r="L1125">
        <v>16</v>
      </c>
      <c r="M1125" t="s">
        <v>368</v>
      </c>
      <c r="N1125">
        <f t="shared" si="126"/>
        <v>2.73</v>
      </c>
      <c r="O1125">
        <f t="shared" si="127"/>
        <v>1.2</v>
      </c>
    </row>
    <row r="1126" spans="1:15" x14ac:dyDescent="0.25">
      <c r="A1126" t="s">
        <v>1476</v>
      </c>
      <c r="B1126">
        <v>2</v>
      </c>
      <c r="C1126" t="s">
        <v>372</v>
      </c>
      <c r="D1126">
        <v>201.25</v>
      </c>
      <c r="E1126">
        <v>1502.5729206967153</v>
      </c>
      <c r="F1126">
        <v>0.95</v>
      </c>
      <c r="G1126">
        <v>1.1000000000000001</v>
      </c>
      <c r="H1126">
        <v>30</v>
      </c>
      <c r="I1126">
        <v>5.5</v>
      </c>
      <c r="J1126" t="s">
        <v>396</v>
      </c>
      <c r="K1126">
        <v>60</v>
      </c>
      <c r="L1126">
        <v>16</v>
      </c>
      <c r="M1126" t="s">
        <v>368</v>
      </c>
      <c r="N1126">
        <f t="shared" si="126"/>
        <v>2.73</v>
      </c>
      <c r="O1126">
        <f t="shared" si="127"/>
        <v>1.2</v>
      </c>
    </row>
    <row r="1127" spans="1:15" x14ac:dyDescent="0.25">
      <c r="A1127" t="s">
        <v>1477</v>
      </c>
      <c r="B1127">
        <v>3</v>
      </c>
      <c r="C1127" t="s">
        <v>281</v>
      </c>
      <c r="D1127">
        <v>266.875</v>
      </c>
      <c r="E1127">
        <v>1988.7</v>
      </c>
      <c r="F1127">
        <v>0.95</v>
      </c>
      <c r="G1127">
        <v>1.1000000000000001</v>
      </c>
      <c r="H1127">
        <v>41.1</v>
      </c>
      <c r="I1127">
        <v>7.2</v>
      </c>
      <c r="J1127" t="s">
        <v>396</v>
      </c>
      <c r="K1127">
        <v>60</v>
      </c>
      <c r="L1127">
        <v>16</v>
      </c>
      <c r="M1127" t="s">
        <v>368</v>
      </c>
      <c r="N1127">
        <f t="shared" si="126"/>
        <v>2.73</v>
      </c>
      <c r="O1127">
        <f t="shared" si="127"/>
        <v>1.2</v>
      </c>
    </row>
    <row r="1128" spans="1:15" x14ac:dyDescent="0.25">
      <c r="A1128" t="s">
        <v>1478</v>
      </c>
      <c r="B1128">
        <v>0</v>
      </c>
      <c r="C1128" t="s">
        <v>278</v>
      </c>
      <c r="D1128">
        <v>0</v>
      </c>
      <c r="E1128">
        <v>1014.4000000000001</v>
      </c>
      <c r="G1128">
        <v>1.5</v>
      </c>
      <c r="J1128" t="s">
        <v>396</v>
      </c>
      <c r="K1128">
        <v>60</v>
      </c>
      <c r="L1128">
        <v>21</v>
      </c>
      <c r="M1128" t="s">
        <v>368</v>
      </c>
      <c r="N1128">
        <f t="shared" si="126"/>
        <v>4.28</v>
      </c>
      <c r="O1128">
        <f t="shared" si="127"/>
        <v>1.6</v>
      </c>
    </row>
    <row r="1129" spans="1:15" x14ac:dyDescent="0.25">
      <c r="A1129" t="s">
        <v>1479</v>
      </c>
      <c r="B1129">
        <v>1</v>
      </c>
      <c r="C1129" t="s">
        <v>370</v>
      </c>
      <c r="D1129">
        <v>204.60065376989309</v>
      </c>
      <c r="E1129">
        <v>1802.6437228662567</v>
      </c>
      <c r="F1129">
        <v>0.85</v>
      </c>
      <c r="G1129">
        <v>1.05</v>
      </c>
      <c r="H1129">
        <v>26</v>
      </c>
      <c r="I1129">
        <v>4.8</v>
      </c>
      <c r="J1129" t="s">
        <v>396</v>
      </c>
      <c r="K1129">
        <v>60</v>
      </c>
      <c r="L1129">
        <v>21</v>
      </c>
      <c r="M1129" t="s">
        <v>368</v>
      </c>
      <c r="N1129">
        <f t="shared" si="126"/>
        <v>4.28</v>
      </c>
      <c r="O1129">
        <f t="shared" si="127"/>
        <v>1.6</v>
      </c>
    </row>
    <row r="1130" spans="1:15" x14ac:dyDescent="0.25">
      <c r="A1130" t="s">
        <v>1480</v>
      </c>
      <c r="B1130">
        <v>2</v>
      </c>
      <c r="C1130" t="s">
        <v>372</v>
      </c>
      <c r="D1130">
        <v>219.63427301736306</v>
      </c>
      <c r="E1130">
        <v>1935.0981352499616</v>
      </c>
      <c r="F1130">
        <v>0.85</v>
      </c>
      <c r="G1130">
        <v>1.05</v>
      </c>
      <c r="H1130">
        <v>30</v>
      </c>
      <c r="I1130">
        <v>5.5</v>
      </c>
      <c r="J1130" t="s">
        <v>396</v>
      </c>
      <c r="K1130">
        <v>60</v>
      </c>
      <c r="L1130">
        <v>21</v>
      </c>
      <c r="M1130" t="s">
        <v>368</v>
      </c>
      <c r="N1130">
        <f t="shared" si="126"/>
        <v>4.28</v>
      </c>
      <c r="O1130">
        <f t="shared" si="127"/>
        <v>1.6</v>
      </c>
    </row>
    <row r="1131" spans="1:15" x14ac:dyDescent="0.25">
      <c r="A1131" t="s">
        <v>1481</v>
      </c>
      <c r="B1131">
        <v>3</v>
      </c>
      <c r="C1131" t="s">
        <v>281</v>
      </c>
      <c r="D1131">
        <v>290.6925</v>
      </c>
      <c r="E1131">
        <v>2561.16</v>
      </c>
      <c r="F1131">
        <v>0.85</v>
      </c>
      <c r="G1131">
        <v>1.05</v>
      </c>
      <c r="H1131">
        <v>41.1</v>
      </c>
      <c r="I1131">
        <v>7.2</v>
      </c>
      <c r="J1131" t="s">
        <v>396</v>
      </c>
      <c r="K1131">
        <v>60</v>
      </c>
      <c r="L1131">
        <v>21</v>
      </c>
      <c r="M1131" t="s">
        <v>368</v>
      </c>
      <c r="N1131">
        <f t="shared" si="126"/>
        <v>4.28</v>
      </c>
      <c r="O1131">
        <f t="shared" si="127"/>
        <v>1.6</v>
      </c>
    </row>
    <row r="1132" spans="1:15" x14ac:dyDescent="0.25">
      <c r="A1132" t="s">
        <v>1482</v>
      </c>
      <c r="B1132">
        <v>0</v>
      </c>
      <c r="C1132" t="s">
        <v>278</v>
      </c>
      <c r="D1132">
        <v>0</v>
      </c>
      <c r="E1132">
        <v>569.16000000000008</v>
      </c>
      <c r="G1132">
        <v>1.5</v>
      </c>
      <c r="J1132" t="s">
        <v>396</v>
      </c>
      <c r="K1132">
        <v>70</v>
      </c>
      <c r="L1132">
        <v>11</v>
      </c>
      <c r="M1132" t="s">
        <v>383</v>
      </c>
      <c r="N1132">
        <f t="shared" si="126"/>
        <v>3.64</v>
      </c>
      <c r="O1132">
        <f t="shared" si="127"/>
        <v>0.9</v>
      </c>
    </row>
    <row r="1133" spans="1:15" x14ac:dyDescent="0.25">
      <c r="A1133" t="s">
        <v>1483</v>
      </c>
      <c r="B1133">
        <v>1</v>
      </c>
      <c r="C1133" t="s">
        <v>370</v>
      </c>
      <c r="D1133">
        <v>204.76178795936718</v>
      </c>
      <c r="E1133">
        <v>1397.1861540381678</v>
      </c>
      <c r="F1133">
        <v>0.95</v>
      </c>
      <c r="G1133">
        <v>1.1000000000000001</v>
      </c>
      <c r="H1133">
        <v>26</v>
      </c>
      <c r="I1133">
        <v>5.5</v>
      </c>
      <c r="J1133" t="s">
        <v>396</v>
      </c>
      <c r="K1133">
        <v>70</v>
      </c>
      <c r="L1133">
        <v>11</v>
      </c>
      <c r="M1133" t="s">
        <v>383</v>
      </c>
      <c r="N1133">
        <f t="shared" si="126"/>
        <v>3.64</v>
      </c>
      <c r="O1133">
        <f t="shared" si="127"/>
        <v>0.9</v>
      </c>
    </row>
    <row r="1134" spans="1:15" x14ac:dyDescent="0.25">
      <c r="A1134" t="s">
        <v>1484</v>
      </c>
      <c r="B1134">
        <v>2</v>
      </c>
      <c r="C1134" t="s">
        <v>372</v>
      </c>
      <c r="D1134">
        <v>219.58502397307981</v>
      </c>
      <c r="E1134">
        <v>1498.3320774196782</v>
      </c>
      <c r="F1134">
        <v>0.95</v>
      </c>
      <c r="G1134">
        <v>1.1000000000000001</v>
      </c>
      <c r="H1134">
        <v>30</v>
      </c>
      <c r="I1134">
        <v>5.9</v>
      </c>
      <c r="J1134" t="s">
        <v>396</v>
      </c>
      <c r="K1134">
        <v>70</v>
      </c>
      <c r="L1134">
        <v>11</v>
      </c>
      <c r="M1134" t="s">
        <v>383</v>
      </c>
      <c r="N1134">
        <f t="shared" si="126"/>
        <v>3.64</v>
      </c>
      <c r="O1134">
        <f t="shared" si="127"/>
        <v>0.9</v>
      </c>
    </row>
    <row r="1135" spans="1:15" x14ac:dyDescent="0.25">
      <c r="A1135" t="s">
        <v>1485</v>
      </c>
      <c r="B1135">
        <v>3</v>
      </c>
      <c r="C1135" t="s">
        <v>281</v>
      </c>
      <c r="D1135">
        <v>262.53500000000003</v>
      </c>
      <c r="E1135">
        <v>1791.4</v>
      </c>
      <c r="F1135">
        <v>0.95</v>
      </c>
      <c r="G1135">
        <v>1.1000000000000001</v>
      </c>
      <c r="H1135">
        <v>41</v>
      </c>
      <c r="I1135">
        <v>7.9</v>
      </c>
      <c r="J1135" t="s">
        <v>396</v>
      </c>
      <c r="K1135">
        <v>70</v>
      </c>
      <c r="L1135">
        <v>11</v>
      </c>
      <c r="M1135" t="s">
        <v>383</v>
      </c>
      <c r="N1135">
        <f t="shared" si="126"/>
        <v>3.64</v>
      </c>
      <c r="O1135">
        <f t="shared" si="127"/>
        <v>0.9</v>
      </c>
    </row>
    <row r="1136" spans="1:15" x14ac:dyDescent="0.25">
      <c r="A1136" t="s">
        <v>1486</v>
      </c>
      <c r="B1136">
        <v>0</v>
      </c>
      <c r="C1136" t="s">
        <v>278</v>
      </c>
      <c r="D1136">
        <v>0</v>
      </c>
      <c r="E1136">
        <v>758.2</v>
      </c>
      <c r="G1136">
        <v>1.5</v>
      </c>
      <c r="J1136" t="s">
        <v>396</v>
      </c>
      <c r="K1136">
        <v>70</v>
      </c>
      <c r="L1136">
        <v>16</v>
      </c>
      <c r="M1136" t="s">
        <v>383</v>
      </c>
      <c r="N1136">
        <f t="shared" si="126"/>
        <v>2.71</v>
      </c>
      <c r="O1136">
        <f t="shared" si="127"/>
        <v>1.4</v>
      </c>
    </row>
    <row r="1137" spans="1:15" x14ac:dyDescent="0.25">
      <c r="A1137" t="s">
        <v>1487</v>
      </c>
      <c r="B1137">
        <v>1</v>
      </c>
      <c r="C1137" t="s">
        <v>370</v>
      </c>
      <c r="D1137">
        <v>192.14798620253637</v>
      </c>
      <c r="E1137">
        <v>1627.62717250317</v>
      </c>
      <c r="F1137">
        <v>0.95</v>
      </c>
      <c r="G1137">
        <v>1.1000000000000001</v>
      </c>
      <c r="H1137">
        <v>26</v>
      </c>
      <c r="I1137">
        <v>5.0999999999999996</v>
      </c>
      <c r="J1137" t="s">
        <v>396</v>
      </c>
      <c r="K1137">
        <v>70</v>
      </c>
      <c r="L1137">
        <v>16</v>
      </c>
      <c r="M1137" t="s">
        <v>383</v>
      </c>
      <c r="N1137">
        <f t="shared" si="126"/>
        <v>2.71</v>
      </c>
      <c r="O1137">
        <f t="shared" si="127"/>
        <v>1.4</v>
      </c>
    </row>
    <row r="1138" spans="1:15" x14ac:dyDescent="0.25">
      <c r="A1138" t="s">
        <v>1488</v>
      </c>
      <c r="B1138">
        <v>2</v>
      </c>
      <c r="C1138" t="s">
        <v>372</v>
      </c>
      <c r="D1138">
        <v>206.26661002172435</v>
      </c>
      <c r="E1138">
        <v>1747.2217424001376</v>
      </c>
      <c r="F1138">
        <v>0.95</v>
      </c>
      <c r="G1138">
        <v>1.1000000000000001</v>
      </c>
      <c r="H1138">
        <v>30</v>
      </c>
      <c r="I1138">
        <v>5.6</v>
      </c>
      <c r="J1138" t="s">
        <v>396</v>
      </c>
      <c r="K1138">
        <v>70</v>
      </c>
      <c r="L1138">
        <v>16</v>
      </c>
      <c r="M1138" t="s">
        <v>383</v>
      </c>
      <c r="N1138">
        <f t="shared" si="126"/>
        <v>2.71</v>
      </c>
      <c r="O1138">
        <f t="shared" si="127"/>
        <v>1.4</v>
      </c>
    </row>
    <row r="1139" spans="1:15" x14ac:dyDescent="0.25">
      <c r="A1139" t="s">
        <v>1489</v>
      </c>
      <c r="B1139">
        <v>3</v>
      </c>
      <c r="C1139" t="s">
        <v>281</v>
      </c>
      <c r="D1139">
        <v>273</v>
      </c>
      <c r="E1139">
        <v>2312.5</v>
      </c>
      <c r="F1139">
        <v>0.95</v>
      </c>
      <c r="G1139">
        <v>1.1000000000000001</v>
      </c>
      <c r="H1139">
        <v>41.1</v>
      </c>
      <c r="I1139">
        <v>7.2</v>
      </c>
      <c r="J1139" t="s">
        <v>396</v>
      </c>
      <c r="K1139">
        <v>70</v>
      </c>
      <c r="L1139">
        <v>16</v>
      </c>
      <c r="M1139" t="s">
        <v>383</v>
      </c>
      <c r="N1139">
        <f t="shared" si="126"/>
        <v>2.71</v>
      </c>
      <c r="O1139">
        <f t="shared" si="127"/>
        <v>1.4</v>
      </c>
    </row>
    <row r="1140" spans="1:15" x14ac:dyDescent="0.25">
      <c r="A1140" t="s">
        <v>1490</v>
      </c>
      <c r="B1140">
        <v>0</v>
      </c>
      <c r="C1140" t="s">
        <v>278</v>
      </c>
      <c r="D1140">
        <v>0</v>
      </c>
      <c r="E1140">
        <v>1184</v>
      </c>
      <c r="G1140">
        <v>1.5</v>
      </c>
      <c r="J1140" t="s">
        <v>396</v>
      </c>
      <c r="K1140">
        <v>70</v>
      </c>
      <c r="L1140">
        <v>21</v>
      </c>
      <c r="M1140" t="s">
        <v>383</v>
      </c>
      <c r="N1140">
        <f t="shared" si="126"/>
        <v>4.25</v>
      </c>
      <c r="O1140">
        <f t="shared" si="127"/>
        <v>1.9</v>
      </c>
    </row>
    <row r="1141" spans="1:15" x14ac:dyDescent="0.25">
      <c r="A1141" t="s">
        <v>1491</v>
      </c>
      <c r="B1141">
        <v>1</v>
      </c>
      <c r="C1141" t="s">
        <v>370</v>
      </c>
      <c r="D1141">
        <v>210.26655592714735</v>
      </c>
      <c r="E1141">
        <v>1977.8291945358951</v>
      </c>
      <c r="F1141">
        <v>0.85</v>
      </c>
      <c r="G1141">
        <v>1.05</v>
      </c>
      <c r="H1141">
        <v>26</v>
      </c>
      <c r="I1141">
        <v>5.0999999999999996</v>
      </c>
      <c r="J1141" t="s">
        <v>396</v>
      </c>
      <c r="K1141">
        <v>70</v>
      </c>
      <c r="L1141">
        <v>21</v>
      </c>
      <c r="M1141" t="s">
        <v>383</v>
      </c>
      <c r="N1141">
        <f t="shared" si="126"/>
        <v>4.25</v>
      </c>
      <c r="O1141">
        <f t="shared" si="127"/>
        <v>1.9</v>
      </c>
    </row>
    <row r="1142" spans="1:15" x14ac:dyDescent="0.25">
      <c r="A1142" t="s">
        <v>1492</v>
      </c>
      <c r="B1142">
        <v>2</v>
      </c>
      <c r="C1142" t="s">
        <v>372</v>
      </c>
      <c r="D1142">
        <v>225.71649356928569</v>
      </c>
      <c r="E1142">
        <v>2123.1558613833213</v>
      </c>
      <c r="F1142">
        <v>0.85</v>
      </c>
      <c r="G1142">
        <v>1.05</v>
      </c>
      <c r="H1142">
        <v>30</v>
      </c>
      <c r="I1142">
        <v>5.6</v>
      </c>
      <c r="J1142" t="s">
        <v>396</v>
      </c>
      <c r="K1142">
        <v>70</v>
      </c>
      <c r="L1142">
        <v>21</v>
      </c>
      <c r="M1142" t="s">
        <v>383</v>
      </c>
      <c r="N1142">
        <f t="shared" si="126"/>
        <v>4.25</v>
      </c>
      <c r="O1142">
        <f t="shared" si="127"/>
        <v>1.9</v>
      </c>
    </row>
    <row r="1143" spans="1:15" x14ac:dyDescent="0.25">
      <c r="A1143" t="s">
        <v>1493</v>
      </c>
      <c r="B1143">
        <v>3</v>
      </c>
      <c r="C1143" t="s">
        <v>281</v>
      </c>
      <c r="D1143">
        <v>298.74250000000001</v>
      </c>
      <c r="E1143">
        <v>2810.06</v>
      </c>
      <c r="F1143">
        <v>0.85</v>
      </c>
      <c r="G1143">
        <v>1.05</v>
      </c>
      <c r="H1143">
        <v>41.1</v>
      </c>
      <c r="I1143">
        <v>7.2</v>
      </c>
      <c r="J1143" t="s">
        <v>396</v>
      </c>
      <c r="K1143">
        <v>70</v>
      </c>
      <c r="L1143">
        <v>21</v>
      </c>
      <c r="M1143" t="s">
        <v>383</v>
      </c>
      <c r="N1143">
        <f t="shared" si="126"/>
        <v>4.25</v>
      </c>
      <c r="O1143">
        <f t="shared" si="127"/>
        <v>1.9</v>
      </c>
    </row>
    <row r="1144" spans="1:15" x14ac:dyDescent="0.25">
      <c r="A1144" t="s">
        <v>1494</v>
      </c>
      <c r="B1144">
        <v>0</v>
      </c>
      <c r="C1144" t="s">
        <v>278</v>
      </c>
      <c r="D1144">
        <v>0</v>
      </c>
      <c r="E1144">
        <v>650.76</v>
      </c>
      <c r="G1144">
        <v>1.5</v>
      </c>
      <c r="J1144" t="s">
        <v>396</v>
      </c>
      <c r="K1144">
        <v>80</v>
      </c>
      <c r="L1144">
        <v>11</v>
      </c>
      <c r="M1144" t="s">
        <v>396</v>
      </c>
      <c r="N1144">
        <f t="shared" si="126"/>
        <v>3.59</v>
      </c>
      <c r="O1144">
        <f t="shared" si="127"/>
        <v>1.1000000000000001</v>
      </c>
    </row>
    <row r="1145" spans="1:15" x14ac:dyDescent="0.25">
      <c r="A1145" t="s">
        <v>1495</v>
      </c>
      <c r="B1145">
        <v>1</v>
      </c>
      <c r="C1145" t="s">
        <v>370</v>
      </c>
      <c r="D1145">
        <v>241.5</v>
      </c>
      <c r="E1145">
        <v>1647.5037394527276</v>
      </c>
      <c r="F1145">
        <v>0.95</v>
      </c>
      <c r="G1145">
        <v>1.1000000000000001</v>
      </c>
      <c r="H1145">
        <v>26</v>
      </c>
      <c r="I1145">
        <v>6.3</v>
      </c>
      <c r="J1145" t="s">
        <v>396</v>
      </c>
      <c r="K1145">
        <v>80</v>
      </c>
      <c r="L1145">
        <v>11</v>
      </c>
      <c r="M1145" t="s">
        <v>396</v>
      </c>
      <c r="N1145">
        <f t="shared" si="126"/>
        <v>3.59</v>
      </c>
      <c r="O1145">
        <f t="shared" si="127"/>
        <v>1.1000000000000001</v>
      </c>
    </row>
    <row r="1146" spans="1:15" x14ac:dyDescent="0.25">
      <c r="A1146" t="s">
        <v>1496</v>
      </c>
      <c r="B1146">
        <v>2</v>
      </c>
      <c r="C1146" t="s">
        <v>372</v>
      </c>
      <c r="D1146">
        <v>259</v>
      </c>
      <c r="E1146">
        <v>1769.505282019556</v>
      </c>
      <c r="F1146">
        <v>0.95</v>
      </c>
      <c r="G1146">
        <v>1.1000000000000001</v>
      </c>
      <c r="H1146">
        <v>30</v>
      </c>
      <c r="I1146">
        <v>6.8</v>
      </c>
      <c r="J1146" t="s">
        <v>396</v>
      </c>
      <c r="K1146">
        <v>80</v>
      </c>
      <c r="L1146">
        <v>11</v>
      </c>
      <c r="M1146" t="s">
        <v>396</v>
      </c>
      <c r="N1146">
        <f t="shared" si="126"/>
        <v>3.59</v>
      </c>
      <c r="O1146">
        <f t="shared" si="127"/>
        <v>1.1000000000000001</v>
      </c>
    </row>
    <row r="1147" spans="1:15" x14ac:dyDescent="0.25">
      <c r="A1147" t="s">
        <v>1497</v>
      </c>
      <c r="B1147">
        <v>3</v>
      </c>
      <c r="C1147" t="s">
        <v>281</v>
      </c>
      <c r="D1147">
        <v>313.25</v>
      </c>
      <c r="E1147">
        <v>2135.9</v>
      </c>
      <c r="F1147">
        <v>0.95</v>
      </c>
      <c r="G1147">
        <v>1.1000000000000001</v>
      </c>
      <c r="H1147">
        <v>41.8</v>
      </c>
      <c r="I1147">
        <v>9.1</v>
      </c>
      <c r="J1147" t="s">
        <v>396</v>
      </c>
      <c r="K1147">
        <v>80</v>
      </c>
      <c r="L1147">
        <v>11</v>
      </c>
      <c r="M1147" t="s">
        <v>396</v>
      </c>
      <c r="N1147">
        <f t="shared" si="126"/>
        <v>3.59</v>
      </c>
      <c r="O1147">
        <f t="shared" si="127"/>
        <v>1.1000000000000001</v>
      </c>
    </row>
    <row r="1148" spans="1:15" x14ac:dyDescent="0.25">
      <c r="A1148" t="s">
        <v>1498</v>
      </c>
      <c r="B1148">
        <v>0</v>
      </c>
      <c r="C1148" t="s">
        <v>278</v>
      </c>
      <c r="D1148">
        <v>0</v>
      </c>
      <c r="E1148">
        <v>866.32</v>
      </c>
      <c r="G1148">
        <v>1.5</v>
      </c>
      <c r="J1148" t="s">
        <v>396</v>
      </c>
      <c r="K1148">
        <v>80</v>
      </c>
      <c r="L1148">
        <v>16</v>
      </c>
      <c r="M1148" t="s">
        <v>396</v>
      </c>
      <c r="N1148">
        <f t="shared" si="126"/>
        <v>2.69</v>
      </c>
      <c r="O1148">
        <f t="shared" si="127"/>
        <v>1.6</v>
      </c>
    </row>
    <row r="1149" spans="1:15" x14ac:dyDescent="0.25">
      <c r="A1149" t="s">
        <v>1499</v>
      </c>
      <c r="B1149">
        <v>1</v>
      </c>
      <c r="C1149" t="s">
        <v>370</v>
      </c>
      <c r="D1149">
        <v>273</v>
      </c>
      <c r="E1149">
        <v>2040.4331716148024</v>
      </c>
      <c r="F1149">
        <v>0.95</v>
      </c>
      <c r="G1149">
        <v>1.1000000000000001</v>
      </c>
      <c r="H1149">
        <v>26</v>
      </c>
      <c r="I1149">
        <v>6</v>
      </c>
      <c r="J1149" t="s">
        <v>396</v>
      </c>
      <c r="K1149">
        <v>80</v>
      </c>
      <c r="L1149">
        <v>16</v>
      </c>
      <c r="M1149" t="s">
        <v>396</v>
      </c>
      <c r="N1149">
        <f t="shared" si="126"/>
        <v>2.69</v>
      </c>
      <c r="O1149">
        <f t="shared" si="127"/>
        <v>1.6</v>
      </c>
    </row>
    <row r="1150" spans="1:15" x14ac:dyDescent="0.25">
      <c r="A1150" t="s">
        <v>1500</v>
      </c>
      <c r="B1150">
        <v>2</v>
      </c>
      <c r="C1150" t="s">
        <v>372</v>
      </c>
      <c r="D1150">
        <v>293.125</v>
      </c>
      <c r="E1150">
        <v>2188.0092071816284</v>
      </c>
      <c r="F1150">
        <v>0.95</v>
      </c>
      <c r="G1150">
        <v>1.1000000000000001</v>
      </c>
      <c r="H1150">
        <v>30</v>
      </c>
      <c r="I1150">
        <v>6.7</v>
      </c>
      <c r="J1150" t="s">
        <v>396</v>
      </c>
      <c r="K1150">
        <v>80</v>
      </c>
      <c r="L1150">
        <v>16</v>
      </c>
      <c r="M1150" t="s">
        <v>396</v>
      </c>
      <c r="N1150">
        <f t="shared" si="126"/>
        <v>2.69</v>
      </c>
      <c r="O1150">
        <f t="shared" si="127"/>
        <v>1.6</v>
      </c>
    </row>
    <row r="1151" spans="1:15" x14ac:dyDescent="0.25">
      <c r="A1151" t="s">
        <v>1501</v>
      </c>
      <c r="B1151">
        <v>3</v>
      </c>
      <c r="C1151" t="s">
        <v>281</v>
      </c>
      <c r="D1151">
        <v>393.75</v>
      </c>
      <c r="E1151">
        <v>2935.7</v>
      </c>
      <c r="F1151">
        <v>0.95</v>
      </c>
      <c r="G1151">
        <v>1.1000000000000001</v>
      </c>
      <c r="H1151">
        <v>42.4</v>
      </c>
      <c r="I1151">
        <v>9</v>
      </c>
      <c r="J1151" t="s">
        <v>396</v>
      </c>
      <c r="K1151">
        <v>80</v>
      </c>
      <c r="L1151">
        <v>16</v>
      </c>
      <c r="M1151" t="s">
        <v>396</v>
      </c>
      <c r="N1151">
        <f t="shared" si="126"/>
        <v>2.69</v>
      </c>
      <c r="O1151">
        <f t="shared" si="127"/>
        <v>1.6</v>
      </c>
    </row>
    <row r="1152" spans="1:15" x14ac:dyDescent="0.25">
      <c r="A1152" t="s">
        <v>1502</v>
      </c>
      <c r="B1152">
        <v>0</v>
      </c>
      <c r="C1152" t="s">
        <v>278</v>
      </c>
      <c r="D1152">
        <v>0</v>
      </c>
      <c r="E1152">
        <v>1352.8000000000002</v>
      </c>
      <c r="G1152">
        <v>1.5</v>
      </c>
      <c r="J1152" t="s">
        <v>396</v>
      </c>
      <c r="K1152">
        <v>80</v>
      </c>
      <c r="L1152">
        <v>21</v>
      </c>
      <c r="M1152" t="s">
        <v>396</v>
      </c>
      <c r="N1152">
        <f t="shared" si="126"/>
        <v>4.2300000000000004</v>
      </c>
      <c r="O1152">
        <f t="shared" si="127"/>
        <v>2.1</v>
      </c>
    </row>
    <row r="1153" spans="1:15" x14ac:dyDescent="0.25">
      <c r="A1153" t="s">
        <v>1503</v>
      </c>
      <c r="B1153">
        <v>1</v>
      </c>
      <c r="C1153" t="s">
        <v>370</v>
      </c>
      <c r="D1153">
        <v>298.25444749818274</v>
      </c>
      <c r="E1153">
        <v>2627.7848955664344</v>
      </c>
      <c r="F1153">
        <v>0.85</v>
      </c>
      <c r="G1153">
        <v>1.05</v>
      </c>
      <c r="H1153">
        <v>26</v>
      </c>
      <c r="I1153">
        <v>6</v>
      </c>
      <c r="J1153" t="s">
        <v>396</v>
      </c>
      <c r="K1153">
        <v>80</v>
      </c>
      <c r="L1153">
        <v>21</v>
      </c>
      <c r="M1153" t="s">
        <v>396</v>
      </c>
      <c r="N1153">
        <f t="shared" si="126"/>
        <v>4.2300000000000004</v>
      </c>
      <c r="O1153">
        <f t="shared" si="127"/>
        <v>2.1</v>
      </c>
    </row>
    <row r="1154" spans="1:15" x14ac:dyDescent="0.25">
      <c r="A1154" t="s">
        <v>1504</v>
      </c>
      <c r="B1154">
        <v>2</v>
      </c>
      <c r="C1154" t="s">
        <v>372</v>
      </c>
      <c r="D1154">
        <v>319.82594984595238</v>
      </c>
      <c r="E1154">
        <v>2817.8416357747774</v>
      </c>
      <c r="F1154">
        <v>0.85</v>
      </c>
      <c r="G1154">
        <v>1.05</v>
      </c>
      <c r="H1154">
        <v>30</v>
      </c>
      <c r="I1154">
        <v>6.7</v>
      </c>
      <c r="J1154" t="s">
        <v>396</v>
      </c>
      <c r="K1154">
        <v>80</v>
      </c>
      <c r="L1154">
        <v>21</v>
      </c>
      <c r="M1154" t="s">
        <v>396</v>
      </c>
      <c r="N1154">
        <f t="shared" si="126"/>
        <v>4.2300000000000004</v>
      </c>
      <c r="O1154">
        <f t="shared" si="127"/>
        <v>2.1</v>
      </c>
    </row>
    <row r="1155" spans="1:15" x14ac:dyDescent="0.25">
      <c r="A1155" t="s">
        <v>1505</v>
      </c>
      <c r="B1155">
        <v>3</v>
      </c>
      <c r="C1155" t="s">
        <v>281</v>
      </c>
      <c r="D1155">
        <v>429.11750000000001</v>
      </c>
      <c r="E1155">
        <v>3780.76</v>
      </c>
      <c r="F1155">
        <v>0.85</v>
      </c>
      <c r="G1155">
        <v>1.05</v>
      </c>
      <c r="H1155">
        <v>42.4</v>
      </c>
      <c r="I1155">
        <v>9</v>
      </c>
      <c r="J1155" t="s">
        <v>396</v>
      </c>
      <c r="K1155">
        <v>80</v>
      </c>
      <c r="L1155">
        <v>21</v>
      </c>
      <c r="M1155" t="s">
        <v>396</v>
      </c>
      <c r="N1155">
        <f t="shared" si="126"/>
        <v>4.2300000000000004</v>
      </c>
      <c r="O1155">
        <f t="shared" si="127"/>
        <v>2.1</v>
      </c>
    </row>
    <row r="1156" spans="1:15" x14ac:dyDescent="0.25">
      <c r="A1156" t="s">
        <v>1506</v>
      </c>
      <c r="B1156">
        <v>0</v>
      </c>
      <c r="C1156" t="s">
        <v>278</v>
      </c>
      <c r="D1156">
        <v>0</v>
      </c>
      <c r="E1156">
        <v>731.68000000000006</v>
      </c>
      <c r="G1156">
        <v>1.5</v>
      </c>
      <c r="J1156" t="s">
        <v>396</v>
      </c>
      <c r="K1156">
        <v>90</v>
      </c>
      <c r="L1156">
        <v>11</v>
      </c>
      <c r="M1156" t="s">
        <v>409</v>
      </c>
      <c r="N1156">
        <f t="shared" si="126"/>
        <v>3.54</v>
      </c>
      <c r="O1156">
        <f t="shared" si="127"/>
        <v>1.2</v>
      </c>
    </row>
    <row r="1157" spans="1:15" x14ac:dyDescent="0.25">
      <c r="A1157" t="s">
        <v>1507</v>
      </c>
      <c r="B1157">
        <v>1</v>
      </c>
      <c r="C1157" t="s">
        <v>370</v>
      </c>
      <c r="D1157">
        <v>277.51764171678622</v>
      </c>
      <c r="E1157">
        <v>1893.6336235985709</v>
      </c>
      <c r="F1157">
        <v>0.95</v>
      </c>
      <c r="G1157">
        <v>1.1000000000000001</v>
      </c>
      <c r="H1157">
        <v>26</v>
      </c>
      <c r="I1157">
        <v>6.7</v>
      </c>
      <c r="J1157" t="s">
        <v>396</v>
      </c>
      <c r="K1157">
        <v>90</v>
      </c>
      <c r="L1157">
        <v>11</v>
      </c>
      <c r="M1157" t="s">
        <v>409</v>
      </c>
      <c r="N1157">
        <f t="shared" si="126"/>
        <v>3.54</v>
      </c>
      <c r="O1157">
        <f t="shared" si="127"/>
        <v>1.2</v>
      </c>
    </row>
    <row r="1158" spans="1:15" x14ac:dyDescent="0.25">
      <c r="A1158" t="s">
        <v>1508</v>
      </c>
      <c r="B1158">
        <v>2</v>
      </c>
      <c r="C1158" t="s">
        <v>372</v>
      </c>
      <c r="D1158">
        <v>298.53046261831025</v>
      </c>
      <c r="E1158">
        <v>2037.0140009310799</v>
      </c>
      <c r="F1158">
        <v>0.95</v>
      </c>
      <c r="G1158">
        <v>1.1000000000000001</v>
      </c>
      <c r="H1158">
        <v>30</v>
      </c>
      <c r="I1158">
        <v>7.4</v>
      </c>
      <c r="J1158" t="s">
        <v>396</v>
      </c>
      <c r="K1158">
        <v>90</v>
      </c>
      <c r="L1158">
        <v>11</v>
      </c>
      <c r="M1158" t="s">
        <v>409</v>
      </c>
      <c r="N1158">
        <f t="shared" si="126"/>
        <v>3.54</v>
      </c>
      <c r="O1158">
        <f t="shared" si="127"/>
        <v>1.2</v>
      </c>
    </row>
    <row r="1159" spans="1:15" x14ac:dyDescent="0.25">
      <c r="A1159" t="s">
        <v>1509</v>
      </c>
      <c r="B1159">
        <v>3</v>
      </c>
      <c r="C1159" t="s">
        <v>281</v>
      </c>
      <c r="D1159">
        <v>363.51</v>
      </c>
      <c r="E1159">
        <v>2480.4</v>
      </c>
      <c r="F1159">
        <v>0.95</v>
      </c>
      <c r="G1159">
        <v>1.1000000000000001</v>
      </c>
      <c r="H1159">
        <v>42.4</v>
      </c>
      <c r="I1159">
        <v>10.3</v>
      </c>
      <c r="J1159" t="s">
        <v>396</v>
      </c>
      <c r="K1159">
        <v>90</v>
      </c>
      <c r="L1159">
        <v>11</v>
      </c>
      <c r="M1159" t="s">
        <v>409</v>
      </c>
      <c r="N1159">
        <f t="shared" si="126"/>
        <v>3.54</v>
      </c>
      <c r="O1159">
        <f t="shared" si="127"/>
        <v>1.2</v>
      </c>
    </row>
    <row r="1160" spans="1:15" x14ac:dyDescent="0.25">
      <c r="A1160" t="s">
        <v>1510</v>
      </c>
      <c r="B1160">
        <v>0</v>
      </c>
      <c r="C1160" t="s">
        <v>278</v>
      </c>
      <c r="D1160">
        <v>0</v>
      </c>
      <c r="E1160">
        <v>975.12000000000012</v>
      </c>
      <c r="G1160">
        <v>1.5</v>
      </c>
      <c r="J1160" t="s">
        <v>396</v>
      </c>
      <c r="K1160">
        <v>90</v>
      </c>
      <c r="L1160">
        <v>16</v>
      </c>
      <c r="M1160" t="s">
        <v>409</v>
      </c>
      <c r="N1160">
        <f t="shared" si="126"/>
        <v>2.67</v>
      </c>
      <c r="O1160">
        <f t="shared" si="127"/>
        <v>1.8</v>
      </c>
    </row>
    <row r="1161" spans="1:15" x14ac:dyDescent="0.25">
      <c r="A1161" t="s">
        <v>1511</v>
      </c>
      <c r="B1161">
        <v>1</v>
      </c>
      <c r="C1161" t="s">
        <v>370</v>
      </c>
      <c r="D1161">
        <v>313.05696402294149</v>
      </c>
      <c r="E1161">
        <v>2336.669516687492</v>
      </c>
      <c r="F1161">
        <v>0.95</v>
      </c>
      <c r="G1161">
        <v>1.1000000000000001</v>
      </c>
      <c r="H1161">
        <v>26</v>
      </c>
      <c r="I1161">
        <v>7</v>
      </c>
      <c r="J1161" t="s">
        <v>396</v>
      </c>
      <c r="K1161">
        <v>90</v>
      </c>
      <c r="L1161">
        <v>16</v>
      </c>
      <c r="M1161" t="s">
        <v>409</v>
      </c>
      <c r="N1161">
        <f t="shared" si="126"/>
        <v>2.67</v>
      </c>
      <c r="O1161">
        <f t="shared" si="127"/>
        <v>1.8</v>
      </c>
    </row>
    <row r="1162" spans="1:15" x14ac:dyDescent="0.25">
      <c r="A1162" t="s">
        <v>1512</v>
      </c>
      <c r="B1162">
        <v>2</v>
      </c>
      <c r="C1162" t="s">
        <v>372</v>
      </c>
      <c r="D1162">
        <v>335.39062492728232</v>
      </c>
      <c r="E1162">
        <v>2503.3688418217644</v>
      </c>
      <c r="F1162">
        <v>0.95</v>
      </c>
      <c r="G1162">
        <v>1.1000000000000001</v>
      </c>
      <c r="H1162">
        <v>30</v>
      </c>
      <c r="I1162">
        <v>7.7</v>
      </c>
      <c r="J1162" t="s">
        <v>396</v>
      </c>
      <c r="K1162">
        <v>90</v>
      </c>
      <c r="L1162">
        <v>16</v>
      </c>
      <c r="M1162" t="s">
        <v>409</v>
      </c>
      <c r="N1162">
        <f t="shared" si="126"/>
        <v>2.67</v>
      </c>
      <c r="O1162">
        <f t="shared" si="127"/>
        <v>1.8</v>
      </c>
    </row>
    <row r="1163" spans="1:15" x14ac:dyDescent="0.25">
      <c r="A1163" t="s">
        <v>1513</v>
      </c>
      <c r="B1163">
        <v>3</v>
      </c>
      <c r="C1163" t="s">
        <v>281</v>
      </c>
      <c r="D1163">
        <v>456.75</v>
      </c>
      <c r="E1163">
        <v>3409.2</v>
      </c>
      <c r="F1163">
        <v>0.95</v>
      </c>
      <c r="G1163">
        <v>1.1000000000000001</v>
      </c>
      <c r="H1163">
        <v>43.3</v>
      </c>
      <c r="I1163">
        <v>10.7</v>
      </c>
      <c r="J1163" t="s">
        <v>396</v>
      </c>
      <c r="K1163">
        <v>90</v>
      </c>
      <c r="L1163">
        <v>16</v>
      </c>
      <c r="M1163" t="s">
        <v>409</v>
      </c>
      <c r="N1163">
        <f t="shared" si="126"/>
        <v>2.67</v>
      </c>
      <c r="O1163">
        <f t="shared" si="127"/>
        <v>1.8</v>
      </c>
    </row>
    <row r="1164" spans="1:15" x14ac:dyDescent="0.25">
      <c r="A1164" t="s">
        <v>1514</v>
      </c>
      <c r="B1164">
        <v>0</v>
      </c>
      <c r="C1164" t="s">
        <v>278</v>
      </c>
      <c r="D1164">
        <v>0</v>
      </c>
      <c r="E1164">
        <v>1522.4</v>
      </c>
      <c r="G1164">
        <v>1.5</v>
      </c>
      <c r="J1164" t="s">
        <v>396</v>
      </c>
      <c r="K1164">
        <v>90</v>
      </c>
      <c r="L1164">
        <v>21</v>
      </c>
      <c r="M1164" t="s">
        <v>409</v>
      </c>
      <c r="N1164">
        <f t="shared" si="126"/>
        <v>4.2</v>
      </c>
      <c r="O1164">
        <f t="shared" si="127"/>
        <v>2.4</v>
      </c>
    </row>
    <row r="1165" spans="1:15" x14ac:dyDescent="0.25">
      <c r="A1165" t="s">
        <v>1515</v>
      </c>
      <c r="B1165">
        <v>1</v>
      </c>
      <c r="C1165" t="s">
        <v>370</v>
      </c>
      <c r="D1165">
        <v>341.55594281675405</v>
      </c>
      <c r="E1165">
        <v>3009.2947651024979</v>
      </c>
      <c r="F1165">
        <v>0.85</v>
      </c>
      <c r="G1165">
        <v>1.05</v>
      </c>
      <c r="H1165">
        <v>26</v>
      </c>
      <c r="I1165">
        <v>7</v>
      </c>
      <c r="J1165" t="s">
        <v>396</v>
      </c>
      <c r="K1165">
        <v>90</v>
      </c>
      <c r="L1165">
        <v>21</v>
      </c>
      <c r="M1165" t="s">
        <v>409</v>
      </c>
      <c r="N1165">
        <f t="shared" si="126"/>
        <v>4.2</v>
      </c>
      <c r="O1165">
        <f t="shared" si="127"/>
        <v>2.4</v>
      </c>
    </row>
    <row r="1166" spans="1:15" x14ac:dyDescent="0.25">
      <c r="A1166" t="s">
        <v>1516</v>
      </c>
      <c r="B1166">
        <v>2</v>
      </c>
      <c r="C1166" t="s">
        <v>372</v>
      </c>
      <c r="D1166">
        <v>365.92273698962799</v>
      </c>
      <c r="E1166">
        <v>3223.9795559512399</v>
      </c>
      <c r="F1166">
        <v>0.85</v>
      </c>
      <c r="G1166">
        <v>1.05</v>
      </c>
      <c r="H1166">
        <v>30</v>
      </c>
      <c r="I1166">
        <v>7.7</v>
      </c>
      <c r="J1166" t="s">
        <v>396</v>
      </c>
      <c r="K1166">
        <v>90</v>
      </c>
      <c r="L1166">
        <v>21</v>
      </c>
      <c r="M1166" t="s">
        <v>409</v>
      </c>
      <c r="N1166">
        <f t="shared" si="126"/>
        <v>4.2</v>
      </c>
      <c r="O1166">
        <f t="shared" si="127"/>
        <v>2.4</v>
      </c>
    </row>
    <row r="1167" spans="1:15" x14ac:dyDescent="0.25">
      <c r="A1167" t="s">
        <v>1517</v>
      </c>
      <c r="B1167">
        <v>3</v>
      </c>
      <c r="C1167" t="s">
        <v>281</v>
      </c>
      <c r="D1167">
        <v>498.33</v>
      </c>
      <c r="E1167">
        <v>4390.5600000000004</v>
      </c>
      <c r="F1167">
        <v>0.85</v>
      </c>
      <c r="G1167">
        <v>1.05</v>
      </c>
      <c r="H1167">
        <v>43.3</v>
      </c>
      <c r="I1167">
        <v>10.7</v>
      </c>
      <c r="J1167" t="s">
        <v>396</v>
      </c>
      <c r="K1167">
        <v>90</v>
      </c>
      <c r="L1167">
        <v>21</v>
      </c>
      <c r="M1167" t="s">
        <v>409</v>
      </c>
      <c r="N1167">
        <f t="shared" si="126"/>
        <v>4.2</v>
      </c>
      <c r="O1167">
        <f t="shared" si="127"/>
        <v>2.4</v>
      </c>
    </row>
    <row r="1168" spans="1:15" x14ac:dyDescent="0.25">
      <c r="A1168" t="s">
        <v>1518</v>
      </c>
      <c r="B1168">
        <v>0</v>
      </c>
      <c r="C1168" t="s">
        <v>278</v>
      </c>
      <c r="D1168">
        <v>0</v>
      </c>
      <c r="E1168">
        <v>813.28000000000009</v>
      </c>
      <c r="G1168">
        <v>1.5</v>
      </c>
      <c r="J1168" t="s">
        <v>396</v>
      </c>
      <c r="K1168">
        <v>100</v>
      </c>
      <c r="L1168">
        <v>11</v>
      </c>
      <c r="M1168" t="s">
        <v>422</v>
      </c>
      <c r="N1168">
        <f t="shared" si="126"/>
        <v>3.49</v>
      </c>
      <c r="O1168">
        <f t="shared" si="127"/>
        <v>1.3</v>
      </c>
    </row>
    <row r="1169" spans="1:15" x14ac:dyDescent="0.25">
      <c r="A1169" t="s">
        <v>1519</v>
      </c>
      <c r="B1169">
        <v>1</v>
      </c>
      <c r="C1169" t="s">
        <v>370</v>
      </c>
      <c r="D1169">
        <v>313.25</v>
      </c>
      <c r="E1169">
        <v>2136.1856779144437</v>
      </c>
      <c r="F1169">
        <v>0.95</v>
      </c>
      <c r="G1169">
        <v>1.1000000000000001</v>
      </c>
      <c r="H1169">
        <v>26</v>
      </c>
      <c r="I1169">
        <v>7.8</v>
      </c>
      <c r="J1169" t="s">
        <v>396</v>
      </c>
      <c r="K1169">
        <v>100</v>
      </c>
      <c r="L1169">
        <v>11</v>
      </c>
      <c r="M1169" t="s">
        <v>422</v>
      </c>
      <c r="N1169">
        <f t="shared" si="126"/>
        <v>3.49</v>
      </c>
      <c r="O1169">
        <f t="shared" si="127"/>
        <v>1.3</v>
      </c>
    </row>
    <row r="1170" spans="1:15" x14ac:dyDescent="0.25">
      <c r="A1170" t="s">
        <v>1520</v>
      </c>
      <c r="B1170">
        <v>2</v>
      </c>
      <c r="C1170" t="s">
        <v>372</v>
      </c>
      <c r="D1170">
        <v>336.875</v>
      </c>
      <c r="E1170">
        <v>2301.3611872256411</v>
      </c>
      <c r="F1170">
        <v>0.95</v>
      </c>
      <c r="G1170">
        <v>1.1000000000000001</v>
      </c>
      <c r="H1170">
        <v>30</v>
      </c>
      <c r="I1170">
        <v>8.6999999999999993</v>
      </c>
      <c r="J1170" t="s">
        <v>396</v>
      </c>
      <c r="K1170">
        <v>100</v>
      </c>
      <c r="L1170">
        <v>11</v>
      </c>
      <c r="M1170" t="s">
        <v>422</v>
      </c>
      <c r="N1170">
        <f t="shared" si="126"/>
        <v>3.49</v>
      </c>
      <c r="O1170">
        <f t="shared" si="127"/>
        <v>1.3</v>
      </c>
    </row>
    <row r="1171" spans="1:15" x14ac:dyDescent="0.25">
      <c r="A1171" t="s">
        <v>1521</v>
      </c>
      <c r="B1171">
        <v>3</v>
      </c>
      <c r="C1171" t="s">
        <v>281</v>
      </c>
      <c r="D1171">
        <v>413.875</v>
      </c>
      <c r="E1171">
        <v>2824.9</v>
      </c>
      <c r="F1171">
        <v>0.95</v>
      </c>
      <c r="G1171">
        <v>1.1000000000000001</v>
      </c>
      <c r="H1171">
        <v>43</v>
      </c>
      <c r="I1171">
        <v>12.2</v>
      </c>
      <c r="J1171" t="s">
        <v>396</v>
      </c>
      <c r="K1171">
        <v>100</v>
      </c>
      <c r="L1171">
        <v>11</v>
      </c>
      <c r="M1171" t="s">
        <v>422</v>
      </c>
      <c r="N1171">
        <f t="shared" si="126"/>
        <v>3.49</v>
      </c>
      <c r="O1171">
        <f t="shared" si="127"/>
        <v>1.3</v>
      </c>
    </row>
    <row r="1172" spans="1:15" x14ac:dyDescent="0.25">
      <c r="A1172" t="s">
        <v>1522</v>
      </c>
      <c r="B1172">
        <v>0</v>
      </c>
      <c r="C1172" t="s">
        <v>278</v>
      </c>
      <c r="D1172">
        <v>0</v>
      </c>
      <c r="E1172">
        <v>1083.24</v>
      </c>
      <c r="G1172">
        <v>1.5</v>
      </c>
      <c r="J1172" t="s">
        <v>396</v>
      </c>
      <c r="K1172">
        <v>100</v>
      </c>
      <c r="L1172">
        <v>16</v>
      </c>
      <c r="M1172" t="s">
        <v>422</v>
      </c>
      <c r="N1172">
        <f t="shared" si="126"/>
        <v>2.66</v>
      </c>
      <c r="O1172">
        <f t="shared" si="127"/>
        <v>2</v>
      </c>
    </row>
    <row r="1173" spans="1:15" x14ac:dyDescent="0.25">
      <c r="A1173" t="s">
        <v>1523</v>
      </c>
      <c r="B1173">
        <v>1</v>
      </c>
      <c r="C1173" t="s">
        <v>370</v>
      </c>
      <c r="D1173">
        <v>352.625</v>
      </c>
      <c r="E1173">
        <v>2630.3871448118639</v>
      </c>
      <c r="F1173">
        <v>0.95</v>
      </c>
      <c r="G1173">
        <v>1.1000000000000001</v>
      </c>
      <c r="H1173">
        <v>26</v>
      </c>
      <c r="I1173">
        <v>7</v>
      </c>
      <c r="J1173" t="s">
        <v>396</v>
      </c>
      <c r="K1173">
        <v>100</v>
      </c>
      <c r="L1173">
        <v>16</v>
      </c>
      <c r="M1173" t="s">
        <v>422</v>
      </c>
      <c r="N1173">
        <f t="shared" si="126"/>
        <v>2.66</v>
      </c>
      <c r="O1173">
        <f t="shared" si="127"/>
        <v>2</v>
      </c>
    </row>
    <row r="1174" spans="1:15" x14ac:dyDescent="0.25">
      <c r="A1174" t="s">
        <v>1524</v>
      </c>
      <c r="B1174">
        <v>2</v>
      </c>
      <c r="C1174" t="s">
        <v>372</v>
      </c>
      <c r="D1174">
        <v>377.125</v>
      </c>
      <c r="E1174">
        <v>2816.5633812075234</v>
      </c>
      <c r="F1174">
        <v>0.95</v>
      </c>
      <c r="G1174">
        <v>1.1000000000000001</v>
      </c>
      <c r="H1174">
        <v>30</v>
      </c>
      <c r="I1174">
        <v>7.7</v>
      </c>
      <c r="J1174" t="s">
        <v>396</v>
      </c>
      <c r="K1174">
        <v>100</v>
      </c>
      <c r="L1174">
        <v>16</v>
      </c>
      <c r="M1174" t="s">
        <v>422</v>
      </c>
      <c r="N1174">
        <f t="shared" si="126"/>
        <v>2.66</v>
      </c>
      <c r="O1174">
        <f t="shared" si="127"/>
        <v>2</v>
      </c>
    </row>
    <row r="1175" spans="1:15" x14ac:dyDescent="0.25">
      <c r="A1175" t="s">
        <v>1525</v>
      </c>
      <c r="B1175">
        <v>3</v>
      </c>
      <c r="C1175" t="s">
        <v>281</v>
      </c>
      <c r="D1175">
        <v>520.625</v>
      </c>
      <c r="E1175">
        <v>3882.7</v>
      </c>
      <c r="F1175">
        <v>0.95</v>
      </c>
      <c r="G1175">
        <v>1.1000000000000001</v>
      </c>
      <c r="H1175">
        <v>44.1</v>
      </c>
      <c r="I1175">
        <v>10.7</v>
      </c>
      <c r="J1175" t="s">
        <v>396</v>
      </c>
      <c r="K1175">
        <v>100</v>
      </c>
      <c r="L1175">
        <v>16</v>
      </c>
      <c r="M1175" t="s">
        <v>422</v>
      </c>
      <c r="N1175">
        <f t="shared" si="126"/>
        <v>2.66</v>
      </c>
      <c r="O1175">
        <f t="shared" si="127"/>
        <v>2</v>
      </c>
    </row>
    <row r="1176" spans="1:15" x14ac:dyDescent="0.25">
      <c r="A1176" t="s">
        <v>1526</v>
      </c>
      <c r="B1176">
        <v>0</v>
      </c>
      <c r="C1176" t="s">
        <v>278</v>
      </c>
      <c r="D1176">
        <v>0</v>
      </c>
      <c r="E1176">
        <v>1691.2</v>
      </c>
      <c r="G1176">
        <v>1.5</v>
      </c>
      <c r="J1176" t="s">
        <v>396</v>
      </c>
      <c r="K1176">
        <v>100</v>
      </c>
      <c r="L1176">
        <v>21</v>
      </c>
      <c r="M1176" t="s">
        <v>422</v>
      </c>
      <c r="N1176">
        <f t="shared" si="126"/>
        <v>4.17</v>
      </c>
      <c r="O1176">
        <f t="shared" si="127"/>
        <v>2.7</v>
      </c>
    </row>
    <row r="1177" spans="1:15" x14ac:dyDescent="0.25">
      <c r="A1177" t="s">
        <v>1527</v>
      </c>
      <c r="B1177">
        <v>1</v>
      </c>
      <c r="C1177" t="s">
        <v>370</v>
      </c>
      <c r="D1177">
        <v>384.48927193303302</v>
      </c>
      <c r="E1177">
        <v>3387.5608889256064</v>
      </c>
      <c r="F1177">
        <v>0.85</v>
      </c>
      <c r="G1177">
        <v>1.05</v>
      </c>
      <c r="H1177">
        <v>26</v>
      </c>
      <c r="I1177">
        <v>7</v>
      </c>
      <c r="J1177" t="s">
        <v>396</v>
      </c>
      <c r="K1177">
        <v>100</v>
      </c>
      <c r="L1177">
        <v>21</v>
      </c>
      <c r="M1177" t="s">
        <v>422</v>
      </c>
      <c r="N1177">
        <f t="shared" si="126"/>
        <v>4.17</v>
      </c>
      <c r="O1177">
        <f t="shared" si="127"/>
        <v>2.7</v>
      </c>
    </row>
    <row r="1178" spans="1:15" x14ac:dyDescent="0.25">
      <c r="A1178" t="s">
        <v>1528</v>
      </c>
      <c r="B1178">
        <v>2</v>
      </c>
      <c r="C1178" t="s">
        <v>372</v>
      </c>
      <c r="D1178">
        <v>411.70304756457386</v>
      </c>
      <c r="E1178">
        <v>3627.3291443724347</v>
      </c>
      <c r="F1178">
        <v>0.85</v>
      </c>
      <c r="G1178">
        <v>1.05</v>
      </c>
      <c r="H1178">
        <v>30</v>
      </c>
      <c r="I1178">
        <v>7.7</v>
      </c>
      <c r="J1178" t="s">
        <v>396</v>
      </c>
      <c r="K1178">
        <v>100</v>
      </c>
      <c r="L1178">
        <v>21</v>
      </c>
      <c r="M1178" t="s">
        <v>422</v>
      </c>
      <c r="N1178">
        <f t="shared" si="126"/>
        <v>4.17</v>
      </c>
      <c r="O1178">
        <f t="shared" si="127"/>
        <v>2.7</v>
      </c>
    </row>
    <row r="1179" spans="1:15" x14ac:dyDescent="0.25">
      <c r="A1179" t="s">
        <v>1529</v>
      </c>
      <c r="B1179">
        <v>3</v>
      </c>
      <c r="C1179" t="s">
        <v>281</v>
      </c>
      <c r="D1179">
        <v>567.54250000000002</v>
      </c>
      <c r="E1179">
        <v>5000.3599999999997</v>
      </c>
      <c r="F1179">
        <v>0.85</v>
      </c>
      <c r="G1179">
        <v>1.05</v>
      </c>
      <c r="H1179">
        <v>44.1</v>
      </c>
      <c r="I1179">
        <v>10.7</v>
      </c>
      <c r="J1179" t="s">
        <v>396</v>
      </c>
      <c r="K1179">
        <v>100</v>
      </c>
      <c r="L1179">
        <v>21</v>
      </c>
      <c r="M1179" t="s">
        <v>422</v>
      </c>
      <c r="N1179">
        <f t="shared" si="126"/>
        <v>4.17</v>
      </c>
      <c r="O1179">
        <f t="shared" si="127"/>
        <v>2.7</v>
      </c>
    </row>
    <row r="1180" spans="1:15" x14ac:dyDescent="0.25">
      <c r="A1180" t="s">
        <v>1530</v>
      </c>
      <c r="B1180">
        <v>0</v>
      </c>
      <c r="C1180" t="s">
        <v>278</v>
      </c>
      <c r="D1180">
        <v>0</v>
      </c>
      <c r="E1180">
        <v>894.88000000000011</v>
      </c>
      <c r="G1180">
        <v>1.5</v>
      </c>
      <c r="J1180" t="s">
        <v>396</v>
      </c>
      <c r="K1180">
        <v>110</v>
      </c>
      <c r="L1180">
        <v>11</v>
      </c>
      <c r="M1180">
        <v>105</v>
      </c>
      <c r="N1180">
        <f t="shared" si="126"/>
        <v>3.44</v>
      </c>
      <c r="O1180">
        <f t="shared" si="127"/>
        <v>1.5</v>
      </c>
    </row>
    <row r="1181" spans="1:15" x14ac:dyDescent="0.25">
      <c r="A1181" t="s">
        <v>1531</v>
      </c>
      <c r="B1181">
        <v>1</v>
      </c>
      <c r="C1181" t="s">
        <v>370</v>
      </c>
      <c r="D1181">
        <v>351.24294828351111</v>
      </c>
      <c r="E1181">
        <v>2396.6961264405954</v>
      </c>
      <c r="F1181">
        <v>0.95</v>
      </c>
      <c r="G1181">
        <v>1.1000000000000001</v>
      </c>
      <c r="H1181">
        <v>26</v>
      </c>
      <c r="I1181">
        <v>8.4</v>
      </c>
      <c r="J1181" t="s">
        <v>396</v>
      </c>
      <c r="K1181">
        <v>110</v>
      </c>
      <c r="L1181">
        <v>11</v>
      </c>
      <c r="M1181">
        <v>105</v>
      </c>
      <c r="N1181">
        <f t="shared" ref="N1181:N1244" si="128">ROUND(IF($L1181=11,$R$30*$K1181+$S$30,IF($L1181=16,$R$31*$K1181+$S$31,IF($L1181=21,$R$32*$K1181+$S$32,""))),2)</f>
        <v>3.44</v>
      </c>
      <c r="O1181">
        <f t="shared" ref="O1181:O1244" si="129">ROUND(IF($L1181=11,$K1181*$X$30,IF($L1181=16,$K1181*$X$32,IF($L1181=21,$K1181*$X$34,""))),1)</f>
        <v>1.5</v>
      </c>
    </row>
    <row r="1182" spans="1:15" x14ac:dyDescent="0.25">
      <c r="A1182" t="s">
        <v>1532</v>
      </c>
      <c r="B1182">
        <v>2</v>
      </c>
      <c r="C1182" t="s">
        <v>372</v>
      </c>
      <c r="D1182">
        <v>378.40197920227331</v>
      </c>
      <c r="E1182">
        <v>2582.0149905458411</v>
      </c>
      <c r="F1182">
        <v>0.95</v>
      </c>
      <c r="G1182">
        <v>1.1000000000000001</v>
      </c>
      <c r="H1182">
        <v>30</v>
      </c>
      <c r="I1182">
        <v>9.3000000000000007</v>
      </c>
      <c r="J1182" t="s">
        <v>396</v>
      </c>
      <c r="K1182">
        <v>110</v>
      </c>
      <c r="L1182">
        <v>11</v>
      </c>
      <c r="M1182">
        <v>105</v>
      </c>
      <c r="N1182">
        <f t="shared" si="128"/>
        <v>3.44</v>
      </c>
      <c r="O1182">
        <f t="shared" si="129"/>
        <v>1.5</v>
      </c>
    </row>
    <row r="1183" spans="1:15" x14ac:dyDescent="0.25">
      <c r="A1183" t="s">
        <v>1533</v>
      </c>
      <c r="B1183">
        <v>3</v>
      </c>
      <c r="C1183" t="s">
        <v>281</v>
      </c>
      <c r="D1183">
        <v>464.48500000000001</v>
      </c>
      <c r="E1183">
        <v>3169.4</v>
      </c>
      <c r="F1183">
        <v>0.95</v>
      </c>
      <c r="G1183">
        <v>1.1000000000000001</v>
      </c>
      <c r="H1183">
        <v>43.5</v>
      </c>
      <c r="I1183">
        <v>14</v>
      </c>
      <c r="J1183" t="s">
        <v>396</v>
      </c>
      <c r="K1183">
        <v>110</v>
      </c>
      <c r="L1183">
        <v>11</v>
      </c>
      <c r="M1183">
        <v>105</v>
      </c>
      <c r="N1183">
        <f t="shared" si="128"/>
        <v>3.44</v>
      </c>
      <c r="O1183">
        <f t="shared" si="129"/>
        <v>1.5</v>
      </c>
    </row>
    <row r="1184" spans="1:15" x14ac:dyDescent="0.25">
      <c r="A1184" t="s">
        <v>1534</v>
      </c>
      <c r="B1184">
        <v>0</v>
      </c>
      <c r="C1184" t="s">
        <v>278</v>
      </c>
      <c r="D1184">
        <v>0</v>
      </c>
      <c r="E1184">
        <v>1191.3600000000001</v>
      </c>
      <c r="G1184">
        <v>1.5</v>
      </c>
      <c r="J1184" t="s">
        <v>396</v>
      </c>
      <c r="K1184">
        <v>110</v>
      </c>
      <c r="L1184">
        <v>16</v>
      </c>
      <c r="M1184">
        <v>105</v>
      </c>
      <c r="N1184">
        <f t="shared" si="128"/>
        <v>2.64</v>
      </c>
      <c r="O1184">
        <f t="shared" si="129"/>
        <v>2.2000000000000002</v>
      </c>
    </row>
    <row r="1185" spans="1:15" x14ac:dyDescent="0.25">
      <c r="A1185" t="s">
        <v>1535</v>
      </c>
      <c r="B1185">
        <v>1</v>
      </c>
      <c r="C1185" t="s">
        <v>370</v>
      </c>
      <c r="D1185">
        <v>356.85384617138834</v>
      </c>
      <c r="E1185">
        <v>2849.7497938679544</v>
      </c>
      <c r="F1185">
        <v>0.95</v>
      </c>
      <c r="G1185">
        <v>1.1000000000000001</v>
      </c>
      <c r="H1185">
        <v>26</v>
      </c>
      <c r="I1185">
        <v>7.9</v>
      </c>
      <c r="J1185" t="s">
        <v>396</v>
      </c>
      <c r="K1185">
        <v>110</v>
      </c>
      <c r="L1185">
        <v>16</v>
      </c>
      <c r="M1185">
        <v>105</v>
      </c>
      <c r="N1185">
        <f t="shared" si="128"/>
        <v>2.64</v>
      </c>
      <c r="O1185">
        <f t="shared" si="129"/>
        <v>2.2000000000000002</v>
      </c>
    </row>
    <row r="1186" spans="1:15" x14ac:dyDescent="0.25">
      <c r="A1186" t="s">
        <v>1536</v>
      </c>
      <c r="B1186">
        <v>2</v>
      </c>
      <c r="C1186" t="s">
        <v>372</v>
      </c>
      <c r="D1186">
        <v>382.11161332347672</v>
      </c>
      <c r="E1186">
        <v>3051.4523045945984</v>
      </c>
      <c r="F1186">
        <v>0.95</v>
      </c>
      <c r="G1186">
        <v>1.1000000000000001</v>
      </c>
      <c r="H1186">
        <v>30</v>
      </c>
      <c r="I1186">
        <v>8.8000000000000007</v>
      </c>
      <c r="J1186" t="s">
        <v>396</v>
      </c>
      <c r="K1186">
        <v>110</v>
      </c>
      <c r="L1186">
        <v>16</v>
      </c>
      <c r="M1186">
        <v>105</v>
      </c>
      <c r="N1186">
        <f t="shared" si="128"/>
        <v>2.64</v>
      </c>
      <c r="O1186">
        <f t="shared" si="129"/>
        <v>2.2000000000000002</v>
      </c>
    </row>
    <row r="1187" spans="1:15" x14ac:dyDescent="0.25">
      <c r="A1187" t="s">
        <v>1537</v>
      </c>
      <c r="B1187">
        <v>3</v>
      </c>
      <c r="C1187" t="s">
        <v>281</v>
      </c>
      <c r="D1187">
        <v>526.75</v>
      </c>
      <c r="E1187">
        <v>4206.5</v>
      </c>
      <c r="F1187">
        <v>0.95</v>
      </c>
      <c r="G1187">
        <v>1.1000000000000001</v>
      </c>
      <c r="H1187">
        <v>44.1</v>
      </c>
      <c r="I1187">
        <v>12.5</v>
      </c>
      <c r="J1187" t="s">
        <v>396</v>
      </c>
      <c r="K1187">
        <v>110</v>
      </c>
      <c r="L1187">
        <v>16</v>
      </c>
      <c r="M1187">
        <v>105</v>
      </c>
      <c r="N1187">
        <f t="shared" si="128"/>
        <v>2.64</v>
      </c>
      <c r="O1187">
        <f t="shared" si="129"/>
        <v>2.2000000000000002</v>
      </c>
    </row>
    <row r="1188" spans="1:15" x14ac:dyDescent="0.25">
      <c r="A1188" t="s">
        <v>1538</v>
      </c>
      <c r="B1188">
        <v>0</v>
      </c>
      <c r="C1188" t="s">
        <v>278</v>
      </c>
      <c r="D1188">
        <v>0</v>
      </c>
      <c r="E1188">
        <v>1860</v>
      </c>
      <c r="G1188">
        <v>1.5</v>
      </c>
      <c r="J1188" t="s">
        <v>396</v>
      </c>
      <c r="K1188">
        <v>110</v>
      </c>
      <c r="L1188">
        <v>21</v>
      </c>
      <c r="M1188">
        <v>105</v>
      </c>
      <c r="N1188">
        <f t="shared" si="128"/>
        <v>4.1500000000000004</v>
      </c>
      <c r="O1188">
        <f t="shared" si="129"/>
        <v>2.9</v>
      </c>
    </row>
    <row r="1189" spans="1:15" x14ac:dyDescent="0.25">
      <c r="A1189" t="s">
        <v>1539</v>
      </c>
      <c r="B1189">
        <v>1</v>
      </c>
      <c r="C1189" t="s">
        <v>370</v>
      </c>
      <c r="D1189">
        <v>389.9428523064164</v>
      </c>
      <c r="E1189">
        <v>3556.1815292902165</v>
      </c>
      <c r="F1189">
        <v>0.85</v>
      </c>
      <c r="G1189">
        <v>1.05</v>
      </c>
      <c r="H1189">
        <v>26</v>
      </c>
      <c r="I1189">
        <v>7.9</v>
      </c>
      <c r="J1189" t="s">
        <v>396</v>
      </c>
      <c r="K1189">
        <v>110</v>
      </c>
      <c r="L1189">
        <v>21</v>
      </c>
      <c r="M1189">
        <v>105</v>
      </c>
      <c r="N1189">
        <f t="shared" si="128"/>
        <v>4.1500000000000004</v>
      </c>
      <c r="O1189">
        <f t="shared" si="129"/>
        <v>2.9</v>
      </c>
    </row>
    <row r="1190" spans="1:15" x14ac:dyDescent="0.25">
      <c r="A1190" t="s">
        <v>1540</v>
      </c>
      <c r="B1190">
        <v>2</v>
      </c>
      <c r="C1190" t="s">
        <v>372</v>
      </c>
      <c r="D1190">
        <v>417.54262703729148</v>
      </c>
      <c r="E1190">
        <v>3807.8845891872675</v>
      </c>
      <c r="F1190">
        <v>0.85</v>
      </c>
      <c r="G1190">
        <v>1.05</v>
      </c>
      <c r="H1190">
        <v>30</v>
      </c>
      <c r="I1190">
        <v>8.8000000000000007</v>
      </c>
      <c r="J1190" t="s">
        <v>396</v>
      </c>
      <c r="K1190">
        <v>110</v>
      </c>
      <c r="L1190">
        <v>21</v>
      </c>
      <c r="M1190">
        <v>105</v>
      </c>
      <c r="N1190">
        <f t="shared" si="128"/>
        <v>4.1500000000000004</v>
      </c>
      <c r="O1190">
        <f t="shared" si="129"/>
        <v>2.9</v>
      </c>
    </row>
    <row r="1191" spans="1:15" x14ac:dyDescent="0.25">
      <c r="A1191" t="s">
        <v>1541</v>
      </c>
      <c r="B1191">
        <v>3</v>
      </c>
      <c r="C1191" t="s">
        <v>281</v>
      </c>
      <c r="D1191">
        <v>575.59250000000009</v>
      </c>
      <c r="E1191">
        <v>5249.2599999999993</v>
      </c>
      <c r="F1191">
        <v>0.85</v>
      </c>
      <c r="G1191">
        <v>1.05</v>
      </c>
      <c r="H1191">
        <v>44.1</v>
      </c>
      <c r="I1191">
        <v>12.5</v>
      </c>
      <c r="J1191" t="s">
        <v>396</v>
      </c>
      <c r="K1191">
        <v>110</v>
      </c>
      <c r="L1191">
        <v>21</v>
      </c>
      <c r="M1191">
        <v>105</v>
      </c>
      <c r="N1191">
        <f t="shared" si="128"/>
        <v>4.1500000000000004</v>
      </c>
      <c r="O1191">
        <f t="shared" si="129"/>
        <v>2.9</v>
      </c>
    </row>
    <row r="1192" spans="1:15" x14ac:dyDescent="0.25">
      <c r="A1192" t="s">
        <v>1542</v>
      </c>
      <c r="B1192">
        <v>0</v>
      </c>
      <c r="C1192" t="s">
        <v>278</v>
      </c>
      <c r="D1192">
        <v>0</v>
      </c>
      <c r="E1192">
        <v>975.80000000000007</v>
      </c>
      <c r="G1192">
        <v>1.5</v>
      </c>
      <c r="J1192" t="s">
        <v>396</v>
      </c>
      <c r="K1192">
        <v>120</v>
      </c>
      <c r="L1192">
        <v>11</v>
      </c>
      <c r="M1192">
        <v>115</v>
      </c>
      <c r="N1192">
        <f t="shared" si="128"/>
        <v>3.39</v>
      </c>
      <c r="O1192">
        <f t="shared" si="129"/>
        <v>1.6</v>
      </c>
    </row>
    <row r="1193" spans="1:15" x14ac:dyDescent="0.25">
      <c r="A1193" t="s">
        <v>1543</v>
      </c>
      <c r="B1193">
        <v>1</v>
      </c>
      <c r="C1193" t="s">
        <v>370</v>
      </c>
      <c r="D1193">
        <v>382.375</v>
      </c>
      <c r="E1193">
        <v>2611.8926414972211</v>
      </c>
      <c r="F1193">
        <v>0.95</v>
      </c>
      <c r="G1193">
        <v>1.1000000000000001</v>
      </c>
      <c r="H1193">
        <v>26</v>
      </c>
      <c r="I1193">
        <v>8.9</v>
      </c>
      <c r="J1193" t="s">
        <v>396</v>
      </c>
      <c r="K1193">
        <v>120</v>
      </c>
      <c r="L1193">
        <v>11</v>
      </c>
      <c r="M1193">
        <v>115</v>
      </c>
      <c r="N1193">
        <f t="shared" si="128"/>
        <v>3.39</v>
      </c>
      <c r="O1193">
        <f t="shared" si="129"/>
        <v>1.6</v>
      </c>
    </row>
    <row r="1194" spans="1:15" x14ac:dyDescent="0.25">
      <c r="A1194" t="s">
        <v>1544</v>
      </c>
      <c r="B1194">
        <v>2</v>
      </c>
      <c r="C1194" t="s">
        <v>372</v>
      </c>
      <c r="D1194">
        <v>413.875</v>
      </c>
      <c r="E1194">
        <v>2821.6982019103875</v>
      </c>
      <c r="F1194">
        <v>0.95</v>
      </c>
      <c r="G1194">
        <v>1.1000000000000001</v>
      </c>
      <c r="H1194">
        <v>30</v>
      </c>
      <c r="I1194">
        <v>9.9</v>
      </c>
      <c r="J1194" t="s">
        <v>396</v>
      </c>
      <c r="K1194">
        <v>120</v>
      </c>
      <c r="L1194">
        <v>11</v>
      </c>
      <c r="M1194">
        <v>115</v>
      </c>
      <c r="N1194">
        <f t="shared" si="128"/>
        <v>3.39</v>
      </c>
      <c r="O1194">
        <f t="shared" si="129"/>
        <v>1.6</v>
      </c>
    </row>
    <row r="1195" spans="1:15" x14ac:dyDescent="0.25">
      <c r="A1195" t="s">
        <v>1545</v>
      </c>
      <c r="B1195">
        <v>3</v>
      </c>
      <c r="C1195" t="s">
        <v>281</v>
      </c>
      <c r="D1195">
        <v>515.375</v>
      </c>
      <c r="E1195">
        <v>3513.9</v>
      </c>
      <c r="F1195">
        <v>0.95</v>
      </c>
      <c r="G1195">
        <v>1.1000000000000001</v>
      </c>
      <c r="H1195">
        <v>44</v>
      </c>
      <c r="I1195">
        <v>14.8</v>
      </c>
      <c r="J1195" t="s">
        <v>396</v>
      </c>
      <c r="K1195">
        <v>120</v>
      </c>
      <c r="L1195">
        <v>11</v>
      </c>
      <c r="M1195">
        <v>115</v>
      </c>
      <c r="N1195">
        <f t="shared" si="128"/>
        <v>3.39</v>
      </c>
      <c r="O1195">
        <f t="shared" si="129"/>
        <v>1.6</v>
      </c>
    </row>
    <row r="1196" spans="1:15" x14ac:dyDescent="0.25">
      <c r="A1196" t="s">
        <v>1546</v>
      </c>
      <c r="B1196">
        <v>0</v>
      </c>
      <c r="C1196" t="s">
        <v>278</v>
      </c>
      <c r="D1196">
        <v>0</v>
      </c>
      <c r="E1196">
        <v>1300.1600000000001</v>
      </c>
      <c r="G1196">
        <v>1.5</v>
      </c>
      <c r="J1196" t="s">
        <v>396</v>
      </c>
      <c r="K1196">
        <v>120</v>
      </c>
      <c r="L1196">
        <v>16</v>
      </c>
      <c r="M1196">
        <v>115</v>
      </c>
      <c r="N1196">
        <f t="shared" si="128"/>
        <v>2.62</v>
      </c>
      <c r="O1196">
        <f t="shared" si="129"/>
        <v>2.4</v>
      </c>
    </row>
    <row r="1197" spans="1:15" x14ac:dyDescent="0.25">
      <c r="A1197" t="s">
        <v>1547</v>
      </c>
      <c r="B1197">
        <v>1</v>
      </c>
      <c r="C1197" t="s">
        <v>370</v>
      </c>
      <c r="D1197">
        <v>434</v>
      </c>
      <c r="E1197">
        <v>3241.8333772189817</v>
      </c>
      <c r="F1197">
        <v>0.95</v>
      </c>
      <c r="G1197">
        <v>1.1000000000000001</v>
      </c>
      <c r="H1197">
        <v>26</v>
      </c>
      <c r="I1197">
        <v>8.6999999999999993</v>
      </c>
      <c r="J1197" t="s">
        <v>396</v>
      </c>
      <c r="K1197">
        <v>120</v>
      </c>
      <c r="L1197">
        <v>16</v>
      </c>
      <c r="M1197">
        <v>115</v>
      </c>
      <c r="N1197">
        <f t="shared" si="128"/>
        <v>2.62</v>
      </c>
      <c r="O1197">
        <f t="shared" si="129"/>
        <v>2.4</v>
      </c>
    </row>
    <row r="1198" spans="1:15" x14ac:dyDescent="0.25">
      <c r="A1198" t="s">
        <v>1548</v>
      </c>
      <c r="B1198">
        <v>2</v>
      </c>
      <c r="C1198" t="s">
        <v>372</v>
      </c>
      <c r="D1198">
        <v>465.5</v>
      </c>
      <c r="E1198">
        <v>3471.5459677567114</v>
      </c>
      <c r="F1198">
        <v>0.95</v>
      </c>
      <c r="G1198">
        <v>1.1000000000000001</v>
      </c>
      <c r="H1198">
        <v>30</v>
      </c>
      <c r="I1198">
        <v>9.8000000000000007</v>
      </c>
      <c r="J1198" t="s">
        <v>396</v>
      </c>
      <c r="K1198">
        <v>120</v>
      </c>
      <c r="L1198">
        <v>16</v>
      </c>
      <c r="M1198">
        <v>115</v>
      </c>
      <c r="N1198">
        <f t="shared" si="128"/>
        <v>2.62</v>
      </c>
      <c r="O1198">
        <f t="shared" si="129"/>
        <v>2.4</v>
      </c>
    </row>
    <row r="1199" spans="1:15" x14ac:dyDescent="0.25">
      <c r="A1199" t="s">
        <v>1549</v>
      </c>
      <c r="B1199">
        <v>3</v>
      </c>
      <c r="C1199" t="s">
        <v>281</v>
      </c>
      <c r="D1199">
        <v>647.5</v>
      </c>
      <c r="E1199">
        <v>4829.7</v>
      </c>
      <c r="F1199">
        <v>0.95</v>
      </c>
      <c r="G1199">
        <v>1.1000000000000001</v>
      </c>
      <c r="H1199">
        <v>44.8</v>
      </c>
      <c r="I1199">
        <v>14.3</v>
      </c>
      <c r="J1199" t="s">
        <v>396</v>
      </c>
      <c r="K1199">
        <v>120</v>
      </c>
      <c r="L1199">
        <v>16</v>
      </c>
      <c r="M1199">
        <v>115</v>
      </c>
      <c r="N1199">
        <f t="shared" si="128"/>
        <v>2.62</v>
      </c>
      <c r="O1199">
        <f t="shared" si="129"/>
        <v>2.4</v>
      </c>
    </row>
    <row r="1200" spans="1:15" x14ac:dyDescent="0.25">
      <c r="A1200" t="s">
        <v>1550</v>
      </c>
      <c r="B1200">
        <v>0</v>
      </c>
      <c r="C1200" t="s">
        <v>278</v>
      </c>
      <c r="D1200">
        <v>0</v>
      </c>
      <c r="E1200">
        <v>2029.6000000000001</v>
      </c>
      <c r="G1200">
        <v>1.5</v>
      </c>
      <c r="J1200" t="s">
        <v>396</v>
      </c>
      <c r="K1200">
        <v>120</v>
      </c>
      <c r="L1200">
        <v>21</v>
      </c>
      <c r="M1200">
        <v>115</v>
      </c>
      <c r="N1200">
        <f t="shared" si="128"/>
        <v>4.12</v>
      </c>
      <c r="O1200">
        <f t="shared" si="129"/>
        <v>3.2</v>
      </c>
    </row>
    <row r="1201" spans="1:15" x14ac:dyDescent="0.25">
      <c r="A1201" t="s">
        <v>1551</v>
      </c>
      <c r="B1201">
        <v>1</v>
      </c>
      <c r="C1201" t="s">
        <v>370</v>
      </c>
      <c r="D1201">
        <v>473.86566551376723</v>
      </c>
      <c r="E1201">
        <v>4175.015825613802</v>
      </c>
      <c r="F1201">
        <v>0.85</v>
      </c>
      <c r="G1201">
        <v>1.05</v>
      </c>
      <c r="H1201">
        <v>26</v>
      </c>
      <c r="I1201">
        <v>8.6999999999999993</v>
      </c>
      <c r="J1201" t="s">
        <v>396</v>
      </c>
      <c r="K1201">
        <v>120</v>
      </c>
      <c r="L1201">
        <v>21</v>
      </c>
      <c r="M1201">
        <v>115</v>
      </c>
      <c r="N1201">
        <f t="shared" si="128"/>
        <v>4.12</v>
      </c>
      <c r="O1201">
        <f t="shared" si="129"/>
        <v>3.2</v>
      </c>
    </row>
    <row r="1202" spans="1:15" x14ac:dyDescent="0.25">
      <c r="A1202" t="s">
        <v>1552</v>
      </c>
      <c r="B1202">
        <v>2</v>
      </c>
      <c r="C1202" t="s">
        <v>372</v>
      </c>
      <c r="D1202">
        <v>507.44324243582139</v>
      </c>
      <c r="E1202">
        <v>4470.8526528786542</v>
      </c>
      <c r="F1202">
        <v>0.85</v>
      </c>
      <c r="G1202">
        <v>1.05</v>
      </c>
      <c r="H1202">
        <v>30</v>
      </c>
      <c r="I1202">
        <v>9.8000000000000007</v>
      </c>
      <c r="J1202" t="s">
        <v>396</v>
      </c>
      <c r="K1202">
        <v>120</v>
      </c>
      <c r="L1202">
        <v>21</v>
      </c>
      <c r="M1202">
        <v>115</v>
      </c>
      <c r="N1202">
        <f t="shared" si="128"/>
        <v>4.12</v>
      </c>
      <c r="O1202">
        <f t="shared" si="129"/>
        <v>3.2</v>
      </c>
    </row>
    <row r="1203" spans="1:15" x14ac:dyDescent="0.25">
      <c r="A1203" t="s">
        <v>1553</v>
      </c>
      <c r="B1203">
        <v>3</v>
      </c>
      <c r="C1203" t="s">
        <v>281</v>
      </c>
      <c r="D1203">
        <v>705.96750000000009</v>
      </c>
      <c r="E1203">
        <v>6219.96</v>
      </c>
      <c r="F1203">
        <v>0.85</v>
      </c>
      <c r="G1203">
        <v>1.05</v>
      </c>
      <c r="H1203">
        <v>44.8</v>
      </c>
      <c r="I1203">
        <v>14.3</v>
      </c>
      <c r="J1203" t="s">
        <v>396</v>
      </c>
      <c r="K1203">
        <v>120</v>
      </c>
      <c r="L1203">
        <v>21</v>
      </c>
      <c r="M1203">
        <v>115</v>
      </c>
      <c r="N1203">
        <f t="shared" si="128"/>
        <v>4.12</v>
      </c>
      <c r="O1203">
        <f t="shared" si="129"/>
        <v>3.2</v>
      </c>
    </row>
    <row r="1204" spans="1:15" x14ac:dyDescent="0.25">
      <c r="A1204" t="s">
        <v>1554</v>
      </c>
      <c r="B1204">
        <v>0</v>
      </c>
      <c r="C1204" t="s">
        <v>278</v>
      </c>
      <c r="D1204">
        <v>0</v>
      </c>
      <c r="E1204">
        <v>1138.3200000000002</v>
      </c>
      <c r="G1204">
        <v>1.5</v>
      </c>
      <c r="J1204" t="s">
        <v>396</v>
      </c>
      <c r="K1204">
        <v>140</v>
      </c>
      <c r="L1204">
        <v>11</v>
      </c>
      <c r="M1204">
        <v>135</v>
      </c>
      <c r="N1204">
        <f t="shared" si="128"/>
        <v>3.29</v>
      </c>
      <c r="O1204">
        <f t="shared" si="129"/>
        <v>1.9</v>
      </c>
    </row>
    <row r="1205" spans="1:15" x14ac:dyDescent="0.25">
      <c r="A1205" t="s">
        <v>1555</v>
      </c>
      <c r="B1205">
        <v>1</v>
      </c>
      <c r="C1205" t="s">
        <v>370</v>
      </c>
      <c r="D1205">
        <v>450.625</v>
      </c>
      <c r="E1205">
        <v>3077.015307780141</v>
      </c>
      <c r="F1205">
        <v>0.95</v>
      </c>
      <c r="G1205">
        <v>1.1000000000000001</v>
      </c>
      <c r="H1205">
        <v>26</v>
      </c>
      <c r="I1205">
        <v>10.1</v>
      </c>
      <c r="J1205" t="s">
        <v>396</v>
      </c>
      <c r="K1205">
        <v>140</v>
      </c>
      <c r="L1205">
        <v>11</v>
      </c>
      <c r="M1205">
        <v>135</v>
      </c>
      <c r="N1205">
        <f t="shared" si="128"/>
        <v>3.29</v>
      </c>
      <c r="O1205">
        <f t="shared" si="129"/>
        <v>1.9</v>
      </c>
    </row>
    <row r="1206" spans="1:15" x14ac:dyDescent="0.25">
      <c r="A1206" t="s">
        <v>1556</v>
      </c>
      <c r="B1206">
        <v>2</v>
      </c>
      <c r="C1206" t="s">
        <v>372</v>
      </c>
      <c r="D1206">
        <v>488.25</v>
      </c>
      <c r="E1206">
        <v>3332.5766142436496</v>
      </c>
      <c r="F1206">
        <v>0.95</v>
      </c>
      <c r="G1206">
        <v>1.1000000000000001</v>
      </c>
      <c r="H1206">
        <v>30</v>
      </c>
      <c r="I1206">
        <v>11.2</v>
      </c>
      <c r="J1206" t="s">
        <v>396</v>
      </c>
      <c r="K1206">
        <v>140</v>
      </c>
      <c r="L1206">
        <v>11</v>
      </c>
      <c r="M1206">
        <v>135</v>
      </c>
      <c r="N1206">
        <f t="shared" si="128"/>
        <v>3.29</v>
      </c>
      <c r="O1206">
        <f t="shared" si="129"/>
        <v>1.9</v>
      </c>
    </row>
    <row r="1207" spans="1:15" x14ac:dyDescent="0.25">
      <c r="A1207" t="s">
        <v>1557</v>
      </c>
      <c r="B1207">
        <v>3</v>
      </c>
      <c r="C1207" t="s">
        <v>281</v>
      </c>
      <c r="D1207">
        <v>616</v>
      </c>
      <c r="E1207">
        <v>4202.8999999999996</v>
      </c>
      <c r="F1207">
        <v>0.95</v>
      </c>
      <c r="G1207">
        <v>1.1000000000000001</v>
      </c>
      <c r="H1207">
        <v>44.8</v>
      </c>
      <c r="I1207">
        <v>17.5</v>
      </c>
      <c r="J1207" t="s">
        <v>396</v>
      </c>
      <c r="K1207">
        <v>140</v>
      </c>
      <c r="L1207">
        <v>11</v>
      </c>
      <c r="M1207">
        <v>135</v>
      </c>
      <c r="N1207">
        <f t="shared" si="128"/>
        <v>3.29</v>
      </c>
      <c r="O1207">
        <f t="shared" si="129"/>
        <v>1.9</v>
      </c>
    </row>
    <row r="1208" spans="1:15" x14ac:dyDescent="0.25">
      <c r="A1208" t="s">
        <v>1558</v>
      </c>
      <c r="B1208">
        <v>0</v>
      </c>
      <c r="C1208" t="s">
        <v>278</v>
      </c>
      <c r="D1208">
        <v>0</v>
      </c>
      <c r="E1208">
        <v>1516.4</v>
      </c>
      <c r="G1208">
        <v>1.5</v>
      </c>
      <c r="J1208" t="s">
        <v>396</v>
      </c>
      <c r="K1208">
        <v>140</v>
      </c>
      <c r="L1208">
        <v>16</v>
      </c>
      <c r="M1208">
        <v>135</v>
      </c>
      <c r="N1208">
        <f t="shared" si="128"/>
        <v>2.59</v>
      </c>
      <c r="O1208">
        <f t="shared" si="129"/>
        <v>2.8</v>
      </c>
    </row>
    <row r="1209" spans="1:15" x14ac:dyDescent="0.25">
      <c r="A1209" t="s">
        <v>1559</v>
      </c>
      <c r="B1209">
        <v>1</v>
      </c>
      <c r="C1209" t="s">
        <v>370</v>
      </c>
      <c r="D1209">
        <v>515.375</v>
      </c>
      <c r="E1209">
        <v>3844.4231409656436</v>
      </c>
      <c r="F1209">
        <v>0.95</v>
      </c>
      <c r="G1209">
        <v>1.1000000000000001</v>
      </c>
      <c r="H1209">
        <v>26</v>
      </c>
      <c r="I1209">
        <v>9.6</v>
      </c>
      <c r="J1209" t="s">
        <v>396</v>
      </c>
      <c r="K1209">
        <v>140</v>
      </c>
      <c r="L1209">
        <v>16</v>
      </c>
      <c r="M1209">
        <v>135</v>
      </c>
      <c r="N1209">
        <f t="shared" si="128"/>
        <v>2.59</v>
      </c>
      <c r="O1209">
        <f t="shared" si="129"/>
        <v>2.8</v>
      </c>
    </row>
    <row r="1210" spans="1:15" x14ac:dyDescent="0.25">
      <c r="A1210" t="s">
        <v>1560</v>
      </c>
      <c r="B1210">
        <v>2</v>
      </c>
      <c r="C1210" t="s">
        <v>372</v>
      </c>
      <c r="D1210">
        <v>551.25</v>
      </c>
      <c r="E1210">
        <v>4117.1080284867467</v>
      </c>
      <c r="F1210">
        <v>0.95</v>
      </c>
      <c r="G1210">
        <v>1.1000000000000001</v>
      </c>
      <c r="H1210">
        <v>30</v>
      </c>
      <c r="I1210">
        <v>10.5</v>
      </c>
      <c r="J1210" t="s">
        <v>396</v>
      </c>
      <c r="K1210">
        <v>140</v>
      </c>
      <c r="L1210">
        <v>16</v>
      </c>
      <c r="M1210">
        <v>135</v>
      </c>
      <c r="N1210">
        <f t="shared" si="128"/>
        <v>2.59</v>
      </c>
      <c r="O1210">
        <f t="shared" si="129"/>
        <v>2.8</v>
      </c>
    </row>
    <row r="1211" spans="1:15" x14ac:dyDescent="0.25">
      <c r="A1211" t="s">
        <v>1561</v>
      </c>
      <c r="B1211">
        <v>3</v>
      </c>
      <c r="C1211" t="s">
        <v>281</v>
      </c>
      <c r="D1211">
        <v>774.375</v>
      </c>
      <c r="E1211">
        <v>5776.7</v>
      </c>
      <c r="F1211">
        <v>0.95</v>
      </c>
      <c r="G1211">
        <v>1.1000000000000001</v>
      </c>
      <c r="H1211">
        <v>45.4</v>
      </c>
      <c r="I1211">
        <v>16.100000000000001</v>
      </c>
      <c r="J1211" t="s">
        <v>396</v>
      </c>
      <c r="K1211">
        <v>140</v>
      </c>
      <c r="L1211">
        <v>16</v>
      </c>
      <c r="M1211">
        <v>135</v>
      </c>
      <c r="N1211">
        <f t="shared" si="128"/>
        <v>2.59</v>
      </c>
      <c r="O1211">
        <f t="shared" si="129"/>
        <v>2.8</v>
      </c>
    </row>
    <row r="1212" spans="1:15" x14ac:dyDescent="0.25">
      <c r="A1212" t="s">
        <v>1562</v>
      </c>
      <c r="B1212">
        <v>0</v>
      </c>
      <c r="C1212" t="s">
        <v>278</v>
      </c>
      <c r="D1212">
        <v>0</v>
      </c>
      <c r="E1212">
        <v>2368</v>
      </c>
      <c r="G1212">
        <v>1.5</v>
      </c>
      <c r="J1212" t="s">
        <v>396</v>
      </c>
      <c r="K1212">
        <v>140</v>
      </c>
      <c r="L1212">
        <v>21</v>
      </c>
      <c r="M1212">
        <v>135</v>
      </c>
      <c r="N1212">
        <f t="shared" si="128"/>
        <v>4.0599999999999996</v>
      </c>
      <c r="O1212">
        <f t="shared" si="129"/>
        <v>3.7</v>
      </c>
    </row>
    <row r="1213" spans="1:15" x14ac:dyDescent="0.25">
      <c r="A1213" t="s">
        <v>1563</v>
      </c>
      <c r="B1213">
        <v>1</v>
      </c>
      <c r="C1213" t="s">
        <v>370</v>
      </c>
      <c r="D1213">
        <v>561.94749027261798</v>
      </c>
      <c r="E1213">
        <v>4951.0649025572329</v>
      </c>
      <c r="F1213">
        <v>0.85</v>
      </c>
      <c r="G1213">
        <v>1.05</v>
      </c>
      <c r="H1213">
        <v>26</v>
      </c>
      <c r="I1213">
        <v>9.6</v>
      </c>
      <c r="J1213" t="s">
        <v>396</v>
      </c>
      <c r="K1213">
        <v>140</v>
      </c>
      <c r="L1213">
        <v>21</v>
      </c>
      <c r="M1213">
        <v>135</v>
      </c>
      <c r="N1213">
        <f t="shared" si="128"/>
        <v>4.0599999999999996</v>
      </c>
      <c r="O1213">
        <f t="shared" si="129"/>
        <v>3.7</v>
      </c>
    </row>
    <row r="1214" spans="1:15" x14ac:dyDescent="0.25">
      <c r="A1214" t="s">
        <v>1564</v>
      </c>
      <c r="B1214">
        <v>2</v>
      </c>
      <c r="C1214" t="s">
        <v>372</v>
      </c>
      <c r="D1214">
        <v>601.80641905309187</v>
      </c>
      <c r="E1214">
        <v>5302.2438770247491</v>
      </c>
      <c r="F1214">
        <v>0.85</v>
      </c>
      <c r="G1214">
        <v>1.05</v>
      </c>
      <c r="H1214">
        <v>30</v>
      </c>
      <c r="I1214">
        <v>10.5</v>
      </c>
      <c r="J1214" t="s">
        <v>396</v>
      </c>
      <c r="K1214">
        <v>140</v>
      </c>
      <c r="L1214">
        <v>21</v>
      </c>
      <c r="M1214">
        <v>135</v>
      </c>
      <c r="N1214">
        <f t="shared" si="128"/>
        <v>4.0599999999999996</v>
      </c>
      <c r="O1214">
        <f t="shared" si="129"/>
        <v>3.7</v>
      </c>
    </row>
    <row r="1215" spans="1:15" x14ac:dyDescent="0.25">
      <c r="A1215" t="s">
        <v>1565</v>
      </c>
      <c r="B1215">
        <v>3</v>
      </c>
      <c r="C1215" t="s">
        <v>281</v>
      </c>
      <c r="D1215">
        <v>844.39249999999993</v>
      </c>
      <c r="E1215">
        <v>7439.56</v>
      </c>
      <c r="F1215">
        <v>0.85</v>
      </c>
      <c r="G1215">
        <v>1.05</v>
      </c>
      <c r="H1215">
        <v>45.4</v>
      </c>
      <c r="I1215">
        <v>16.100000000000001</v>
      </c>
      <c r="J1215" t="s">
        <v>396</v>
      </c>
      <c r="K1215">
        <v>140</v>
      </c>
      <c r="L1215">
        <v>21</v>
      </c>
      <c r="M1215">
        <v>135</v>
      </c>
      <c r="N1215">
        <f t="shared" si="128"/>
        <v>4.0599999999999996</v>
      </c>
      <c r="O1215">
        <f t="shared" si="129"/>
        <v>3.7</v>
      </c>
    </row>
    <row r="1216" spans="1:15" x14ac:dyDescent="0.25">
      <c r="A1216" t="s">
        <v>1566</v>
      </c>
      <c r="B1216">
        <v>0</v>
      </c>
      <c r="C1216" t="s">
        <v>278</v>
      </c>
      <c r="D1216">
        <v>0</v>
      </c>
      <c r="E1216">
        <v>1301.52</v>
      </c>
      <c r="G1216">
        <v>1.5</v>
      </c>
      <c r="J1216" t="s">
        <v>396</v>
      </c>
      <c r="K1216">
        <v>160</v>
      </c>
      <c r="L1216">
        <v>11</v>
      </c>
      <c r="M1216">
        <v>155</v>
      </c>
      <c r="N1216">
        <f t="shared" si="128"/>
        <v>3.19</v>
      </c>
      <c r="O1216">
        <f t="shared" si="129"/>
        <v>2.1</v>
      </c>
    </row>
    <row r="1217" spans="1:15" x14ac:dyDescent="0.25">
      <c r="A1217" t="s">
        <v>1567</v>
      </c>
      <c r="B1217">
        <v>1</v>
      </c>
      <c r="C1217" t="s">
        <v>370</v>
      </c>
      <c r="D1217">
        <v>518</v>
      </c>
      <c r="E1217">
        <v>3533.107636511756</v>
      </c>
      <c r="F1217">
        <v>0.95</v>
      </c>
      <c r="G1217">
        <v>1.1000000000000001</v>
      </c>
      <c r="H1217">
        <v>26</v>
      </c>
      <c r="I1217">
        <v>11</v>
      </c>
      <c r="J1217" t="s">
        <v>396</v>
      </c>
      <c r="K1217">
        <v>160</v>
      </c>
      <c r="L1217">
        <v>11</v>
      </c>
      <c r="M1217">
        <v>155</v>
      </c>
      <c r="N1217">
        <f t="shared" si="128"/>
        <v>3.19</v>
      </c>
      <c r="O1217">
        <f t="shared" si="129"/>
        <v>2.1</v>
      </c>
    </row>
    <row r="1218" spans="1:15" x14ac:dyDescent="0.25">
      <c r="A1218" t="s">
        <v>1568</v>
      </c>
      <c r="B1218">
        <v>2</v>
      </c>
      <c r="C1218" t="s">
        <v>372</v>
      </c>
      <c r="D1218">
        <v>561.75</v>
      </c>
      <c r="E1218">
        <v>3835.359341571188</v>
      </c>
      <c r="F1218">
        <v>0.95</v>
      </c>
      <c r="G1218">
        <v>1.1000000000000001</v>
      </c>
      <c r="H1218">
        <v>30</v>
      </c>
      <c r="I1218">
        <v>12.4</v>
      </c>
      <c r="J1218" t="s">
        <v>396</v>
      </c>
      <c r="K1218">
        <v>160</v>
      </c>
      <c r="L1218">
        <v>11</v>
      </c>
      <c r="M1218">
        <v>155</v>
      </c>
      <c r="N1218">
        <f t="shared" si="128"/>
        <v>3.19</v>
      </c>
      <c r="O1218">
        <f t="shared" si="129"/>
        <v>2.1</v>
      </c>
    </row>
    <row r="1219" spans="1:15" x14ac:dyDescent="0.25">
      <c r="A1219" t="s">
        <v>1569</v>
      </c>
      <c r="B1219">
        <v>3</v>
      </c>
      <c r="C1219" t="s">
        <v>281</v>
      </c>
      <c r="D1219">
        <v>716.625</v>
      </c>
      <c r="E1219">
        <v>4891.8999999999996</v>
      </c>
      <c r="F1219">
        <v>0.95</v>
      </c>
      <c r="G1219">
        <v>1.1000000000000001</v>
      </c>
      <c r="H1219">
        <v>45.5</v>
      </c>
      <c r="I1219">
        <v>19.2</v>
      </c>
      <c r="J1219" t="s">
        <v>396</v>
      </c>
      <c r="K1219">
        <v>160</v>
      </c>
      <c r="L1219">
        <v>11</v>
      </c>
      <c r="M1219">
        <v>155</v>
      </c>
      <c r="N1219">
        <f t="shared" si="128"/>
        <v>3.19</v>
      </c>
      <c r="O1219">
        <f t="shared" si="129"/>
        <v>2.1</v>
      </c>
    </row>
    <row r="1220" spans="1:15" x14ac:dyDescent="0.25">
      <c r="A1220" t="s">
        <v>1570</v>
      </c>
      <c r="B1220">
        <v>0</v>
      </c>
      <c r="C1220" t="s">
        <v>278</v>
      </c>
      <c r="D1220">
        <v>0</v>
      </c>
      <c r="E1220">
        <v>1733.3200000000002</v>
      </c>
      <c r="G1220">
        <v>1.5</v>
      </c>
      <c r="J1220" t="s">
        <v>396</v>
      </c>
      <c r="K1220">
        <v>160</v>
      </c>
      <c r="L1220">
        <v>16</v>
      </c>
      <c r="M1220">
        <v>155</v>
      </c>
      <c r="N1220">
        <f t="shared" si="128"/>
        <v>2.56</v>
      </c>
      <c r="O1220">
        <f t="shared" si="129"/>
        <v>3.2</v>
      </c>
    </row>
    <row r="1221" spans="1:15" x14ac:dyDescent="0.25">
      <c r="A1221" t="s">
        <v>1571</v>
      </c>
      <c r="B1221">
        <v>1</v>
      </c>
      <c r="C1221" t="s">
        <v>370</v>
      </c>
      <c r="D1221">
        <v>591.5</v>
      </c>
      <c r="E1221">
        <v>4417.9368883555589</v>
      </c>
      <c r="F1221">
        <v>0.95</v>
      </c>
      <c r="G1221">
        <v>1.1000000000000001</v>
      </c>
      <c r="H1221">
        <v>26</v>
      </c>
      <c r="I1221">
        <v>11.5</v>
      </c>
      <c r="J1221" t="s">
        <v>396</v>
      </c>
      <c r="K1221">
        <v>160</v>
      </c>
      <c r="L1221">
        <v>16</v>
      </c>
      <c r="M1221">
        <v>155</v>
      </c>
      <c r="N1221">
        <f t="shared" si="128"/>
        <v>2.56</v>
      </c>
      <c r="O1221">
        <f t="shared" si="129"/>
        <v>3.2</v>
      </c>
    </row>
    <row r="1222" spans="1:15" x14ac:dyDescent="0.25">
      <c r="A1222" t="s">
        <v>1572</v>
      </c>
      <c r="B1222">
        <v>2</v>
      </c>
      <c r="C1222" t="s">
        <v>372</v>
      </c>
      <c r="D1222">
        <v>631.75</v>
      </c>
      <c r="E1222">
        <v>4716.8848144627045</v>
      </c>
      <c r="F1222">
        <v>0.95</v>
      </c>
      <c r="G1222">
        <v>1.1000000000000001</v>
      </c>
      <c r="H1222">
        <v>30</v>
      </c>
      <c r="I1222">
        <v>12.8</v>
      </c>
      <c r="J1222" t="s">
        <v>396</v>
      </c>
      <c r="K1222">
        <v>160</v>
      </c>
      <c r="L1222">
        <v>16</v>
      </c>
      <c r="M1222">
        <v>155</v>
      </c>
      <c r="N1222">
        <f t="shared" si="128"/>
        <v>2.56</v>
      </c>
      <c r="O1222">
        <f t="shared" si="129"/>
        <v>3.2</v>
      </c>
    </row>
    <row r="1223" spans="1:15" x14ac:dyDescent="0.25">
      <c r="A1223" t="s">
        <v>1573</v>
      </c>
      <c r="B1223">
        <v>3</v>
      </c>
      <c r="C1223" t="s">
        <v>281</v>
      </c>
      <c r="D1223">
        <v>901.25</v>
      </c>
      <c r="E1223">
        <v>6723.7</v>
      </c>
      <c r="F1223">
        <v>0.95</v>
      </c>
      <c r="G1223">
        <v>1.1000000000000001</v>
      </c>
      <c r="H1223">
        <v>46.4</v>
      </c>
      <c r="I1223">
        <v>19.600000000000001</v>
      </c>
      <c r="J1223" t="s">
        <v>396</v>
      </c>
      <c r="K1223">
        <v>160</v>
      </c>
      <c r="L1223">
        <v>16</v>
      </c>
      <c r="M1223">
        <v>155</v>
      </c>
      <c r="N1223">
        <f t="shared" si="128"/>
        <v>2.56</v>
      </c>
      <c r="O1223">
        <f t="shared" si="129"/>
        <v>3.2</v>
      </c>
    </row>
    <row r="1224" spans="1:15" x14ac:dyDescent="0.25">
      <c r="A1224" t="s">
        <v>1574</v>
      </c>
      <c r="B1224">
        <v>0</v>
      </c>
      <c r="C1224" t="s">
        <v>278</v>
      </c>
      <c r="D1224">
        <v>0</v>
      </c>
      <c r="E1224">
        <v>2705.6000000000004</v>
      </c>
      <c r="G1224">
        <v>1.5</v>
      </c>
      <c r="J1224" t="s">
        <v>396</v>
      </c>
      <c r="K1224">
        <v>160</v>
      </c>
      <c r="L1224">
        <v>21</v>
      </c>
      <c r="M1224">
        <v>155</v>
      </c>
      <c r="N1224">
        <f t="shared" si="128"/>
        <v>4.01</v>
      </c>
      <c r="O1224">
        <f t="shared" si="129"/>
        <v>4.3</v>
      </c>
    </row>
    <row r="1225" spans="1:15" x14ac:dyDescent="0.25">
      <c r="A1225" t="s">
        <v>1575</v>
      </c>
      <c r="B1225">
        <v>1</v>
      </c>
      <c r="C1225" t="s">
        <v>370</v>
      </c>
      <c r="D1225">
        <v>645.7792120069887</v>
      </c>
      <c r="E1225">
        <v>5689.6682460807178</v>
      </c>
      <c r="F1225">
        <v>0.85</v>
      </c>
      <c r="G1225">
        <v>1.05</v>
      </c>
      <c r="H1225">
        <v>26</v>
      </c>
      <c r="I1225">
        <v>11.5</v>
      </c>
      <c r="J1225" t="s">
        <v>396</v>
      </c>
      <c r="K1225">
        <v>160</v>
      </c>
      <c r="L1225">
        <v>21</v>
      </c>
      <c r="M1225">
        <v>155</v>
      </c>
      <c r="N1225">
        <f t="shared" si="128"/>
        <v>4.01</v>
      </c>
      <c r="O1225">
        <f t="shared" si="129"/>
        <v>4.3</v>
      </c>
    </row>
    <row r="1226" spans="1:15" x14ac:dyDescent="0.25">
      <c r="A1226" t="s">
        <v>1576</v>
      </c>
      <c r="B1226">
        <v>2</v>
      </c>
      <c r="C1226" t="s">
        <v>372</v>
      </c>
      <c r="D1226">
        <v>689.4770648806757</v>
      </c>
      <c r="E1226">
        <v>6074.6702425752001</v>
      </c>
      <c r="F1226">
        <v>0.85</v>
      </c>
      <c r="G1226">
        <v>1.05</v>
      </c>
      <c r="H1226">
        <v>30</v>
      </c>
      <c r="I1226">
        <v>12.8</v>
      </c>
      <c r="J1226" t="s">
        <v>396</v>
      </c>
      <c r="K1226">
        <v>160</v>
      </c>
      <c r="L1226">
        <v>21</v>
      </c>
      <c r="M1226">
        <v>155</v>
      </c>
      <c r="N1226">
        <f t="shared" si="128"/>
        <v>4.01</v>
      </c>
      <c r="O1226">
        <f t="shared" si="129"/>
        <v>4.3</v>
      </c>
    </row>
    <row r="1227" spans="1:15" x14ac:dyDescent="0.25">
      <c r="A1227" t="s">
        <v>1577</v>
      </c>
      <c r="B1227">
        <v>3</v>
      </c>
      <c r="C1227" t="s">
        <v>281</v>
      </c>
      <c r="D1227">
        <v>982.8175</v>
      </c>
      <c r="E1227">
        <v>8659.16</v>
      </c>
      <c r="F1227">
        <v>0.85</v>
      </c>
      <c r="G1227">
        <v>1.05</v>
      </c>
      <c r="H1227">
        <v>46.4</v>
      </c>
      <c r="I1227">
        <v>19.600000000000001</v>
      </c>
      <c r="J1227" t="s">
        <v>396</v>
      </c>
      <c r="K1227">
        <v>160</v>
      </c>
      <c r="L1227">
        <v>21</v>
      </c>
      <c r="M1227">
        <v>155</v>
      </c>
      <c r="N1227">
        <f t="shared" si="128"/>
        <v>4.01</v>
      </c>
      <c r="O1227">
        <f t="shared" si="129"/>
        <v>4.3</v>
      </c>
    </row>
    <row r="1228" spans="1:15" x14ac:dyDescent="0.25">
      <c r="A1228" t="s">
        <v>1578</v>
      </c>
      <c r="B1228">
        <v>0</v>
      </c>
      <c r="C1228" t="s">
        <v>278</v>
      </c>
      <c r="D1228">
        <v>0</v>
      </c>
      <c r="E1228">
        <v>1464.0400000000002</v>
      </c>
      <c r="G1228">
        <v>1.5</v>
      </c>
      <c r="J1228" t="s">
        <v>396</v>
      </c>
      <c r="K1228">
        <v>180</v>
      </c>
      <c r="L1228">
        <v>11</v>
      </c>
      <c r="M1228">
        <v>175</v>
      </c>
      <c r="N1228">
        <f t="shared" si="128"/>
        <v>3.09</v>
      </c>
      <c r="O1228">
        <f t="shared" si="129"/>
        <v>2.4</v>
      </c>
    </row>
    <row r="1229" spans="1:15" x14ac:dyDescent="0.25">
      <c r="A1229" t="s">
        <v>1579</v>
      </c>
      <c r="B1229">
        <v>1</v>
      </c>
      <c r="C1229" t="s">
        <v>370</v>
      </c>
      <c r="D1229">
        <v>590.71524420651974</v>
      </c>
      <c r="E1229">
        <v>4030.7284303866513</v>
      </c>
      <c r="F1229">
        <v>0.95</v>
      </c>
      <c r="G1229">
        <v>1.1000000000000001</v>
      </c>
      <c r="H1229">
        <v>26</v>
      </c>
      <c r="I1229">
        <v>12.2</v>
      </c>
      <c r="J1229" t="s">
        <v>396</v>
      </c>
      <c r="K1229">
        <v>180</v>
      </c>
      <c r="L1229">
        <v>11</v>
      </c>
      <c r="M1229">
        <v>175</v>
      </c>
      <c r="N1229">
        <f t="shared" si="128"/>
        <v>3.09</v>
      </c>
      <c r="O1229">
        <f t="shared" si="129"/>
        <v>2.4</v>
      </c>
    </row>
    <row r="1230" spans="1:15" x14ac:dyDescent="0.25">
      <c r="A1230" t="s">
        <v>1580</v>
      </c>
      <c r="B1230">
        <v>2</v>
      </c>
      <c r="C1230" t="s">
        <v>372</v>
      </c>
      <c r="D1230">
        <v>641.24998815853155</v>
      </c>
      <c r="E1230">
        <v>4375.55079813051</v>
      </c>
      <c r="F1230">
        <v>0.95</v>
      </c>
      <c r="G1230">
        <v>1.1000000000000001</v>
      </c>
      <c r="H1230">
        <v>30</v>
      </c>
      <c r="I1230">
        <v>13.7</v>
      </c>
      <c r="J1230" t="s">
        <v>396</v>
      </c>
      <c r="K1230">
        <v>180</v>
      </c>
      <c r="L1230">
        <v>11</v>
      </c>
      <c r="M1230">
        <v>175</v>
      </c>
      <c r="N1230">
        <f t="shared" si="128"/>
        <v>3.09</v>
      </c>
      <c r="O1230">
        <f t="shared" si="129"/>
        <v>2.4</v>
      </c>
    </row>
    <row r="1231" spans="1:15" x14ac:dyDescent="0.25">
      <c r="A1231" t="s">
        <v>1581</v>
      </c>
      <c r="B1231">
        <v>3</v>
      </c>
      <c r="C1231" t="s">
        <v>281</v>
      </c>
      <c r="D1231">
        <v>817.89750000000004</v>
      </c>
      <c r="E1231">
        <v>5580.9</v>
      </c>
      <c r="F1231">
        <v>0.95</v>
      </c>
      <c r="G1231">
        <v>1.1000000000000001</v>
      </c>
      <c r="H1231">
        <v>46</v>
      </c>
      <c r="I1231">
        <v>22</v>
      </c>
      <c r="J1231" t="s">
        <v>396</v>
      </c>
      <c r="K1231">
        <v>180</v>
      </c>
      <c r="L1231">
        <v>11</v>
      </c>
      <c r="M1231">
        <v>175</v>
      </c>
      <c r="N1231">
        <f t="shared" si="128"/>
        <v>3.09</v>
      </c>
      <c r="O1231">
        <f t="shared" si="129"/>
        <v>2.4</v>
      </c>
    </row>
    <row r="1232" spans="1:15" x14ac:dyDescent="0.25">
      <c r="A1232" t="s">
        <v>1582</v>
      </c>
      <c r="B1232">
        <v>0</v>
      </c>
      <c r="C1232" t="s">
        <v>278</v>
      </c>
      <c r="D1232">
        <v>0</v>
      </c>
      <c r="E1232">
        <v>1949.5600000000002</v>
      </c>
      <c r="G1232">
        <v>1.5</v>
      </c>
      <c r="J1232" t="s">
        <v>396</v>
      </c>
      <c r="K1232">
        <v>180</v>
      </c>
      <c r="L1232">
        <v>16</v>
      </c>
      <c r="M1232">
        <v>175</v>
      </c>
      <c r="N1232">
        <f t="shared" si="128"/>
        <v>2.52</v>
      </c>
      <c r="O1232">
        <f t="shared" si="129"/>
        <v>3.6</v>
      </c>
    </row>
    <row r="1233" spans="1:15" x14ac:dyDescent="0.25">
      <c r="A1233" t="s">
        <v>1583</v>
      </c>
      <c r="B1233">
        <v>1</v>
      </c>
      <c r="C1233" t="s">
        <v>370</v>
      </c>
      <c r="D1233">
        <v>600.52027825474943</v>
      </c>
      <c r="E1233">
        <v>4843.4549704976926</v>
      </c>
      <c r="F1233">
        <v>0.95</v>
      </c>
      <c r="G1233">
        <v>1.1000000000000001</v>
      </c>
      <c r="H1233">
        <v>26</v>
      </c>
      <c r="I1233">
        <v>11.5</v>
      </c>
      <c r="J1233" t="s">
        <v>396</v>
      </c>
      <c r="K1233">
        <v>180</v>
      </c>
      <c r="L1233">
        <v>16</v>
      </c>
      <c r="M1233">
        <v>175</v>
      </c>
      <c r="N1233">
        <f t="shared" si="128"/>
        <v>2.52</v>
      </c>
      <c r="O1233">
        <f t="shared" si="129"/>
        <v>3.6</v>
      </c>
    </row>
    <row r="1234" spans="1:15" x14ac:dyDescent="0.25">
      <c r="A1234" t="s">
        <v>1584</v>
      </c>
      <c r="B1234">
        <v>2</v>
      </c>
      <c r="C1234" t="s">
        <v>372</v>
      </c>
      <c r="D1234">
        <v>641.15560110028832</v>
      </c>
      <c r="E1234">
        <v>5171.1963699821436</v>
      </c>
      <c r="F1234">
        <v>0.95</v>
      </c>
      <c r="G1234">
        <v>1.1000000000000001</v>
      </c>
      <c r="H1234">
        <v>30</v>
      </c>
      <c r="I1234">
        <v>12.8</v>
      </c>
      <c r="J1234" t="s">
        <v>396</v>
      </c>
      <c r="K1234">
        <v>180</v>
      </c>
      <c r="L1234">
        <v>16</v>
      </c>
      <c r="M1234">
        <v>175</v>
      </c>
      <c r="N1234">
        <f t="shared" si="128"/>
        <v>2.52</v>
      </c>
      <c r="O1234">
        <f t="shared" si="129"/>
        <v>3.6</v>
      </c>
    </row>
    <row r="1235" spans="1:15" x14ac:dyDescent="0.25">
      <c r="A1235" t="s">
        <v>1585</v>
      </c>
      <c r="B1235">
        <v>3</v>
      </c>
      <c r="C1235" t="s">
        <v>281</v>
      </c>
      <c r="D1235">
        <v>913.9375</v>
      </c>
      <c r="E1235">
        <v>7371.3</v>
      </c>
      <c r="F1235">
        <v>0.95</v>
      </c>
      <c r="G1235">
        <v>1.1000000000000001</v>
      </c>
      <c r="H1235">
        <v>46.4</v>
      </c>
      <c r="I1235">
        <v>19.600000000000001</v>
      </c>
      <c r="J1235" t="s">
        <v>396</v>
      </c>
      <c r="K1235">
        <v>180</v>
      </c>
      <c r="L1235">
        <v>16</v>
      </c>
      <c r="M1235">
        <v>175</v>
      </c>
      <c r="N1235">
        <f t="shared" si="128"/>
        <v>2.52</v>
      </c>
      <c r="O1235">
        <f t="shared" si="129"/>
        <v>3.6</v>
      </c>
    </row>
    <row r="1236" spans="1:15" x14ac:dyDescent="0.25">
      <c r="A1236" t="s">
        <v>1586</v>
      </c>
      <c r="B1236">
        <v>0</v>
      </c>
      <c r="C1236" t="s">
        <v>278</v>
      </c>
      <c r="D1236">
        <v>0</v>
      </c>
      <c r="E1236">
        <v>3044</v>
      </c>
      <c r="G1236">
        <v>1.5</v>
      </c>
      <c r="J1236" t="s">
        <v>396</v>
      </c>
      <c r="K1236">
        <v>180</v>
      </c>
      <c r="L1236">
        <v>21</v>
      </c>
      <c r="M1236">
        <v>175</v>
      </c>
      <c r="N1236">
        <f t="shared" si="128"/>
        <v>3.96</v>
      </c>
      <c r="O1236">
        <f t="shared" si="129"/>
        <v>4.8</v>
      </c>
    </row>
    <row r="1237" spans="1:15" x14ac:dyDescent="0.25">
      <c r="A1237" t="s">
        <v>1587</v>
      </c>
      <c r="B1237">
        <v>1</v>
      </c>
      <c r="C1237" t="s">
        <v>370</v>
      </c>
      <c r="D1237">
        <v>656.35802782306087</v>
      </c>
      <c r="E1237">
        <v>6016.7573462820046</v>
      </c>
      <c r="F1237">
        <v>0.85</v>
      </c>
      <c r="G1237">
        <v>1.05</v>
      </c>
      <c r="H1237">
        <v>26</v>
      </c>
      <c r="I1237">
        <v>11.5</v>
      </c>
      <c r="J1237" t="s">
        <v>396</v>
      </c>
      <c r="K1237">
        <v>180</v>
      </c>
      <c r="L1237">
        <v>21</v>
      </c>
      <c r="M1237">
        <v>175</v>
      </c>
      <c r="N1237">
        <f t="shared" si="128"/>
        <v>3.96</v>
      </c>
      <c r="O1237">
        <f t="shared" si="129"/>
        <v>4.8</v>
      </c>
    </row>
    <row r="1238" spans="1:15" x14ac:dyDescent="0.25">
      <c r="A1238" t="s">
        <v>1588</v>
      </c>
      <c r="B1238">
        <v>2</v>
      </c>
      <c r="C1238" t="s">
        <v>372</v>
      </c>
      <c r="D1238">
        <v>700.771715967555</v>
      </c>
      <c r="E1238">
        <v>6423.892435808023</v>
      </c>
      <c r="F1238">
        <v>0.85</v>
      </c>
      <c r="G1238">
        <v>1.05</v>
      </c>
      <c r="H1238">
        <v>30</v>
      </c>
      <c r="I1238">
        <v>12.8</v>
      </c>
      <c r="J1238" t="s">
        <v>396</v>
      </c>
      <c r="K1238">
        <v>180</v>
      </c>
      <c r="L1238">
        <v>21</v>
      </c>
      <c r="M1238">
        <v>175</v>
      </c>
      <c r="N1238">
        <f t="shared" si="128"/>
        <v>3.96</v>
      </c>
      <c r="O1238">
        <f t="shared" si="129"/>
        <v>4.8</v>
      </c>
    </row>
    <row r="1239" spans="1:15" x14ac:dyDescent="0.25">
      <c r="A1239" t="s">
        <v>1589</v>
      </c>
      <c r="B1239">
        <v>3</v>
      </c>
      <c r="C1239" t="s">
        <v>281</v>
      </c>
      <c r="D1239">
        <v>998.91750000000013</v>
      </c>
      <c r="E1239">
        <v>9156.9599999999991</v>
      </c>
      <c r="F1239">
        <v>0.85</v>
      </c>
      <c r="G1239">
        <v>1.05</v>
      </c>
      <c r="H1239">
        <v>46.4</v>
      </c>
      <c r="I1239">
        <v>19.600000000000001</v>
      </c>
      <c r="J1239" t="s">
        <v>396</v>
      </c>
      <c r="K1239">
        <v>180</v>
      </c>
      <c r="L1239">
        <v>21</v>
      </c>
      <c r="M1239">
        <v>175</v>
      </c>
      <c r="N1239">
        <f t="shared" si="128"/>
        <v>3.96</v>
      </c>
      <c r="O1239">
        <f t="shared" si="129"/>
        <v>4.8</v>
      </c>
    </row>
    <row r="1240" spans="1:15" x14ac:dyDescent="0.25">
      <c r="A1240" t="s">
        <v>1590</v>
      </c>
      <c r="B1240">
        <v>0</v>
      </c>
      <c r="C1240" t="s">
        <v>278</v>
      </c>
      <c r="D1240">
        <v>0</v>
      </c>
      <c r="E1240">
        <v>1626.5600000000002</v>
      </c>
      <c r="G1240">
        <v>1.5</v>
      </c>
      <c r="J1240" t="s">
        <v>396</v>
      </c>
      <c r="K1240">
        <v>200</v>
      </c>
      <c r="L1240">
        <v>11</v>
      </c>
      <c r="M1240">
        <v>195</v>
      </c>
      <c r="N1240">
        <f t="shared" si="128"/>
        <v>2.99</v>
      </c>
      <c r="O1240">
        <f t="shared" si="129"/>
        <v>2.7</v>
      </c>
    </row>
    <row r="1241" spans="1:15" x14ac:dyDescent="0.25">
      <c r="A1241" t="s">
        <v>1591</v>
      </c>
      <c r="B1241">
        <v>1</v>
      </c>
      <c r="C1241" t="s">
        <v>370</v>
      </c>
      <c r="D1241">
        <v>648.375</v>
      </c>
      <c r="E1241">
        <v>4422.7050634086982</v>
      </c>
      <c r="F1241">
        <v>0.95</v>
      </c>
      <c r="G1241">
        <v>1.1000000000000001</v>
      </c>
      <c r="H1241">
        <v>26</v>
      </c>
      <c r="I1241">
        <v>13.4</v>
      </c>
      <c r="J1241" t="s">
        <v>396</v>
      </c>
      <c r="K1241">
        <v>200</v>
      </c>
      <c r="L1241">
        <v>11</v>
      </c>
      <c r="M1241">
        <v>195</v>
      </c>
      <c r="N1241">
        <f t="shared" si="128"/>
        <v>2.99</v>
      </c>
      <c r="O1241">
        <f t="shared" si="129"/>
        <v>2.7</v>
      </c>
    </row>
    <row r="1242" spans="1:15" x14ac:dyDescent="0.25">
      <c r="A1242" t="s">
        <v>1592</v>
      </c>
      <c r="B1242">
        <v>2</v>
      </c>
      <c r="C1242" t="s">
        <v>372</v>
      </c>
      <c r="D1242">
        <v>706.125</v>
      </c>
      <c r="E1242">
        <v>4820.649682883678</v>
      </c>
      <c r="F1242">
        <v>0.95</v>
      </c>
      <c r="G1242">
        <v>1.1000000000000001</v>
      </c>
      <c r="H1242">
        <v>30</v>
      </c>
      <c r="I1242">
        <v>14.8</v>
      </c>
      <c r="J1242" t="s">
        <v>396</v>
      </c>
      <c r="K1242">
        <v>200</v>
      </c>
      <c r="L1242">
        <v>11</v>
      </c>
      <c r="M1242">
        <v>195</v>
      </c>
      <c r="N1242">
        <f t="shared" si="128"/>
        <v>2.99</v>
      </c>
      <c r="O1242">
        <f t="shared" si="129"/>
        <v>2.7</v>
      </c>
    </row>
    <row r="1243" spans="1:15" x14ac:dyDescent="0.25">
      <c r="A1243" t="s">
        <v>1593</v>
      </c>
      <c r="B1243">
        <v>3</v>
      </c>
      <c r="C1243" t="s">
        <v>281</v>
      </c>
      <c r="D1243">
        <v>918.75</v>
      </c>
      <c r="E1243">
        <v>6269.9</v>
      </c>
      <c r="F1243">
        <v>0.95</v>
      </c>
      <c r="G1243">
        <v>1.1000000000000001</v>
      </c>
      <c r="H1243">
        <v>46.5</v>
      </c>
      <c r="I1243">
        <v>24</v>
      </c>
      <c r="J1243" t="s">
        <v>396</v>
      </c>
      <c r="K1243">
        <v>200</v>
      </c>
      <c r="L1243">
        <v>11</v>
      </c>
      <c r="M1243">
        <v>195</v>
      </c>
      <c r="N1243">
        <f t="shared" si="128"/>
        <v>2.99</v>
      </c>
      <c r="O1243">
        <f t="shared" si="129"/>
        <v>2.7</v>
      </c>
    </row>
    <row r="1244" spans="1:15" x14ac:dyDescent="0.25">
      <c r="A1244" t="s">
        <v>1594</v>
      </c>
      <c r="B1244">
        <v>0</v>
      </c>
      <c r="C1244" t="s">
        <v>278</v>
      </c>
      <c r="D1244">
        <v>0</v>
      </c>
      <c r="E1244">
        <v>2166.48</v>
      </c>
      <c r="G1244">
        <v>1.5</v>
      </c>
      <c r="J1244" t="s">
        <v>396</v>
      </c>
      <c r="K1244">
        <v>200</v>
      </c>
      <c r="L1244">
        <v>16</v>
      </c>
      <c r="M1244">
        <v>195</v>
      </c>
      <c r="N1244">
        <f t="shared" si="128"/>
        <v>2.4900000000000002</v>
      </c>
      <c r="O1244">
        <f t="shared" si="129"/>
        <v>4</v>
      </c>
    </row>
    <row r="1245" spans="1:15" x14ac:dyDescent="0.25">
      <c r="A1245" t="s">
        <v>1595</v>
      </c>
      <c r="B1245">
        <v>1</v>
      </c>
      <c r="C1245" t="s">
        <v>370</v>
      </c>
      <c r="D1245">
        <v>759.5</v>
      </c>
      <c r="E1245">
        <v>5667.1755761695722</v>
      </c>
      <c r="F1245">
        <v>0.95</v>
      </c>
      <c r="G1245">
        <v>1.1000000000000001</v>
      </c>
      <c r="H1245">
        <v>26</v>
      </c>
      <c r="I1245">
        <v>13.2</v>
      </c>
      <c r="J1245" t="s">
        <v>396</v>
      </c>
      <c r="K1245">
        <v>200</v>
      </c>
      <c r="L1245">
        <v>16</v>
      </c>
      <c r="M1245">
        <v>195</v>
      </c>
      <c r="N1245">
        <f t="shared" ref="N1245:N1308" si="130">ROUND(IF($L1245=11,$R$30*$K1245+$S$30,IF($L1245=16,$R$31*$K1245+$S$31,IF($L1245=21,$R$32*$K1245+$S$32,""))),2)</f>
        <v>2.4900000000000002</v>
      </c>
      <c r="O1245">
        <f t="shared" ref="O1245:O1308" si="131">ROUND(IF($L1245=11,$K1245*$X$30,IF($L1245=16,$K1245*$X$32,IF($L1245=21,$K1245*$X$34,""))),1)</f>
        <v>4</v>
      </c>
    </row>
    <row r="1246" spans="1:15" x14ac:dyDescent="0.25">
      <c r="A1246" t="s">
        <v>1596</v>
      </c>
      <c r="B1246">
        <v>2</v>
      </c>
      <c r="C1246" t="s">
        <v>372</v>
      </c>
      <c r="D1246">
        <v>799.75</v>
      </c>
      <c r="E1246">
        <v>5971.3549398587584</v>
      </c>
      <c r="F1246">
        <v>0.95</v>
      </c>
      <c r="G1246">
        <v>1.1000000000000001</v>
      </c>
      <c r="H1246">
        <v>30</v>
      </c>
      <c r="I1246">
        <v>14.7</v>
      </c>
      <c r="J1246" t="s">
        <v>396</v>
      </c>
      <c r="K1246">
        <v>200</v>
      </c>
      <c r="L1246">
        <v>16</v>
      </c>
      <c r="M1246">
        <v>195</v>
      </c>
      <c r="N1246">
        <f t="shared" si="130"/>
        <v>2.4900000000000002</v>
      </c>
      <c r="O1246">
        <f t="shared" si="131"/>
        <v>4</v>
      </c>
    </row>
    <row r="1247" spans="1:15" x14ac:dyDescent="0.25">
      <c r="A1247" t="s">
        <v>1597</v>
      </c>
      <c r="B1247">
        <v>3</v>
      </c>
      <c r="C1247" t="s">
        <v>281</v>
      </c>
      <c r="D1247">
        <v>1155</v>
      </c>
      <c r="E1247">
        <v>8617.7000000000007</v>
      </c>
      <c r="F1247">
        <v>0.95</v>
      </c>
      <c r="G1247">
        <v>1.1000000000000001</v>
      </c>
      <c r="H1247">
        <v>47.1</v>
      </c>
      <c r="I1247">
        <v>23.5</v>
      </c>
      <c r="J1247" t="s">
        <v>396</v>
      </c>
      <c r="K1247">
        <v>200</v>
      </c>
      <c r="L1247">
        <v>16</v>
      </c>
      <c r="M1247">
        <v>195</v>
      </c>
      <c r="N1247">
        <f t="shared" si="130"/>
        <v>2.4900000000000002</v>
      </c>
      <c r="O1247">
        <f t="shared" si="131"/>
        <v>4</v>
      </c>
    </row>
    <row r="1248" spans="1:15" x14ac:dyDescent="0.25">
      <c r="A1248" t="s">
        <v>1598</v>
      </c>
      <c r="B1248">
        <v>0</v>
      </c>
      <c r="C1248" t="s">
        <v>278</v>
      </c>
      <c r="D1248">
        <v>0</v>
      </c>
      <c r="E1248">
        <v>3382.4</v>
      </c>
      <c r="G1248">
        <v>1.5</v>
      </c>
      <c r="J1248" t="s">
        <v>396</v>
      </c>
      <c r="K1248">
        <v>200</v>
      </c>
      <c r="L1248">
        <v>21</v>
      </c>
      <c r="M1248">
        <v>195</v>
      </c>
      <c r="N1248">
        <f t="shared" si="130"/>
        <v>3.9</v>
      </c>
      <c r="O1248">
        <f t="shared" si="131"/>
        <v>5.3</v>
      </c>
    </row>
    <row r="1249" spans="1:15" x14ac:dyDescent="0.25">
      <c r="A1249" t="s">
        <v>1599</v>
      </c>
      <c r="B1249">
        <v>1</v>
      </c>
      <c r="C1249" t="s">
        <v>370</v>
      </c>
      <c r="D1249">
        <v>828.38308250398404</v>
      </c>
      <c r="E1249">
        <v>7298.5082710627348</v>
      </c>
      <c r="F1249">
        <v>0.85</v>
      </c>
      <c r="G1249">
        <v>1.05</v>
      </c>
      <c r="H1249">
        <v>26</v>
      </c>
      <c r="I1249">
        <v>13.2</v>
      </c>
      <c r="J1249" t="s">
        <v>396</v>
      </c>
      <c r="K1249">
        <v>200</v>
      </c>
      <c r="L1249">
        <v>21</v>
      </c>
      <c r="M1249">
        <v>195</v>
      </c>
      <c r="N1249">
        <f t="shared" si="130"/>
        <v>3.9</v>
      </c>
      <c r="O1249">
        <f t="shared" si="131"/>
        <v>5.3</v>
      </c>
    </row>
    <row r="1250" spans="1:15" x14ac:dyDescent="0.25">
      <c r="A1250" t="s">
        <v>1600</v>
      </c>
      <c r="B1250">
        <v>2</v>
      </c>
      <c r="C1250" t="s">
        <v>372</v>
      </c>
      <c r="D1250">
        <v>872.84562571272284</v>
      </c>
      <c r="E1250">
        <v>7690.2476078687869</v>
      </c>
      <c r="F1250">
        <v>0.85</v>
      </c>
      <c r="G1250">
        <v>1.05</v>
      </c>
      <c r="H1250">
        <v>30</v>
      </c>
      <c r="I1250">
        <v>14.7</v>
      </c>
      <c r="J1250" t="s">
        <v>396</v>
      </c>
      <c r="K1250">
        <v>200</v>
      </c>
      <c r="L1250">
        <v>21</v>
      </c>
      <c r="M1250">
        <v>195</v>
      </c>
      <c r="N1250">
        <f t="shared" si="130"/>
        <v>3.9</v>
      </c>
      <c r="O1250">
        <f t="shared" si="131"/>
        <v>5.3</v>
      </c>
    </row>
    <row r="1251" spans="1:15" x14ac:dyDescent="0.25">
      <c r="A1251" t="s">
        <v>1601</v>
      </c>
      <c r="B1251">
        <v>3</v>
      </c>
      <c r="C1251" t="s">
        <v>281</v>
      </c>
      <c r="D1251">
        <v>1259.6675</v>
      </c>
      <c r="E1251">
        <v>11098.36</v>
      </c>
      <c r="F1251">
        <v>0.85</v>
      </c>
      <c r="G1251">
        <v>1.05</v>
      </c>
      <c r="H1251">
        <v>47.1</v>
      </c>
      <c r="I1251">
        <v>23.5</v>
      </c>
      <c r="J1251" t="s">
        <v>396</v>
      </c>
      <c r="K1251">
        <v>200</v>
      </c>
      <c r="L1251">
        <v>21</v>
      </c>
      <c r="M1251">
        <v>195</v>
      </c>
      <c r="N1251">
        <f t="shared" si="130"/>
        <v>3.9</v>
      </c>
      <c r="O1251">
        <f t="shared" si="131"/>
        <v>5.3</v>
      </c>
    </row>
    <row r="1252" spans="1:15" x14ac:dyDescent="0.25">
      <c r="A1252" t="s">
        <v>1602</v>
      </c>
      <c r="B1252">
        <v>0</v>
      </c>
      <c r="C1252" t="s">
        <v>278</v>
      </c>
      <c r="D1252">
        <v>0</v>
      </c>
      <c r="E1252">
        <v>1668.7594202898554</v>
      </c>
      <c r="G1252">
        <v>1.5</v>
      </c>
      <c r="J1252" t="s">
        <v>396</v>
      </c>
      <c r="K1252">
        <v>220</v>
      </c>
      <c r="L1252">
        <v>11</v>
      </c>
      <c r="M1252">
        <v>215</v>
      </c>
      <c r="N1252">
        <f t="shared" si="130"/>
        <v>2.89</v>
      </c>
      <c r="O1252">
        <f t="shared" si="131"/>
        <v>2.9</v>
      </c>
    </row>
    <row r="1253" spans="1:15" x14ac:dyDescent="0.25">
      <c r="A1253" t="s">
        <v>1603</v>
      </c>
      <c r="B1253">
        <v>1</v>
      </c>
      <c r="C1253" t="s">
        <v>370</v>
      </c>
      <c r="D1253">
        <v>708.03886885170959</v>
      </c>
      <c r="E1253">
        <v>4831.2827990970827</v>
      </c>
      <c r="F1253">
        <v>0.95</v>
      </c>
      <c r="G1253">
        <v>1.1000000000000001</v>
      </c>
      <c r="H1253">
        <v>26</v>
      </c>
      <c r="I1253">
        <v>13.4</v>
      </c>
      <c r="J1253" t="s">
        <v>396</v>
      </c>
      <c r="K1253">
        <v>220</v>
      </c>
      <c r="L1253">
        <v>11</v>
      </c>
      <c r="M1253">
        <v>215</v>
      </c>
      <c r="N1253">
        <f t="shared" si="130"/>
        <v>2.89</v>
      </c>
      <c r="O1253">
        <f t="shared" si="131"/>
        <v>2.9</v>
      </c>
    </row>
    <row r="1254" spans="1:15" x14ac:dyDescent="0.25">
      <c r="A1254" t="s">
        <v>1604</v>
      </c>
      <c r="B1254">
        <v>2</v>
      </c>
      <c r="C1254" t="s">
        <v>372</v>
      </c>
      <c r="D1254">
        <v>773.61953241729884</v>
      </c>
      <c r="E1254">
        <v>5278.770565343093</v>
      </c>
      <c r="F1254">
        <v>0.95</v>
      </c>
      <c r="G1254">
        <v>1.1000000000000001</v>
      </c>
      <c r="H1254">
        <v>30</v>
      </c>
      <c r="I1254">
        <v>14.8</v>
      </c>
      <c r="J1254" t="s">
        <v>396</v>
      </c>
      <c r="K1254">
        <v>220</v>
      </c>
      <c r="L1254">
        <v>11</v>
      </c>
      <c r="M1254">
        <v>215</v>
      </c>
      <c r="N1254">
        <f t="shared" si="130"/>
        <v>2.89</v>
      </c>
      <c r="O1254">
        <f t="shared" si="131"/>
        <v>2.9</v>
      </c>
    </row>
    <row r="1255" spans="1:15" x14ac:dyDescent="0.25">
      <c r="A1255" t="s">
        <v>1605</v>
      </c>
      <c r="B1255">
        <v>3</v>
      </c>
      <c r="C1255" t="s">
        <v>281</v>
      </c>
      <c r="D1255">
        <v>1019.8475</v>
      </c>
      <c r="E1255">
        <v>6958.9</v>
      </c>
      <c r="F1255">
        <v>0.95</v>
      </c>
      <c r="G1255">
        <v>1.1000000000000001</v>
      </c>
      <c r="H1255">
        <v>46.9</v>
      </c>
      <c r="I1255">
        <v>24</v>
      </c>
      <c r="J1255" t="s">
        <v>396</v>
      </c>
      <c r="K1255">
        <v>220</v>
      </c>
      <c r="L1255">
        <v>11</v>
      </c>
      <c r="M1255">
        <v>215</v>
      </c>
      <c r="N1255">
        <f t="shared" si="130"/>
        <v>2.89</v>
      </c>
      <c r="O1255">
        <f t="shared" si="131"/>
        <v>2.9</v>
      </c>
    </row>
    <row r="1256" spans="1:15" x14ac:dyDescent="0.25">
      <c r="A1256" t="s">
        <v>1606</v>
      </c>
      <c r="B1256">
        <v>0</v>
      </c>
      <c r="C1256" t="s">
        <v>278</v>
      </c>
      <c r="D1256">
        <v>0</v>
      </c>
      <c r="E1256">
        <v>2222.880579710145</v>
      </c>
      <c r="G1256">
        <v>1.5</v>
      </c>
      <c r="J1256" t="s">
        <v>396</v>
      </c>
      <c r="K1256">
        <v>220</v>
      </c>
      <c r="L1256">
        <v>16</v>
      </c>
      <c r="M1256">
        <v>215</v>
      </c>
      <c r="N1256">
        <f t="shared" si="130"/>
        <v>2.4500000000000002</v>
      </c>
      <c r="O1256">
        <f t="shared" si="131"/>
        <v>4.4000000000000004</v>
      </c>
    </row>
    <row r="1257" spans="1:15" x14ac:dyDescent="0.25">
      <c r="A1257" t="s">
        <v>1607</v>
      </c>
      <c r="B1257">
        <v>1</v>
      </c>
      <c r="C1257" t="s">
        <v>370</v>
      </c>
      <c r="D1257">
        <v>842.93836765250933</v>
      </c>
      <c r="E1257">
        <v>6291.7251954043459</v>
      </c>
      <c r="F1257">
        <v>0.95</v>
      </c>
      <c r="G1257">
        <v>1.1000000000000001</v>
      </c>
      <c r="H1257">
        <v>26</v>
      </c>
      <c r="I1257">
        <v>15.5</v>
      </c>
      <c r="J1257" t="s">
        <v>396</v>
      </c>
      <c r="K1257">
        <v>220</v>
      </c>
      <c r="L1257">
        <v>16</v>
      </c>
      <c r="M1257">
        <v>215</v>
      </c>
      <c r="N1257">
        <f t="shared" si="130"/>
        <v>2.4500000000000002</v>
      </c>
      <c r="O1257">
        <f t="shared" si="131"/>
        <v>4.4000000000000004</v>
      </c>
    </row>
    <row r="1258" spans="1:15" x14ac:dyDescent="0.25">
      <c r="A1258" t="s">
        <v>1608</v>
      </c>
      <c r="B1258">
        <v>2</v>
      </c>
      <c r="C1258" t="s">
        <v>372</v>
      </c>
      <c r="D1258">
        <v>878.05471032554465</v>
      </c>
      <c r="E1258">
        <v>6553.83496101116</v>
      </c>
      <c r="F1258">
        <v>0.95</v>
      </c>
      <c r="G1258">
        <v>1.1000000000000001</v>
      </c>
      <c r="H1258">
        <v>30</v>
      </c>
      <c r="I1258">
        <v>16.8</v>
      </c>
      <c r="J1258" t="s">
        <v>396</v>
      </c>
      <c r="K1258">
        <v>220</v>
      </c>
      <c r="L1258">
        <v>16</v>
      </c>
      <c r="M1258">
        <v>215</v>
      </c>
      <c r="N1258">
        <f t="shared" si="130"/>
        <v>2.4500000000000002</v>
      </c>
      <c r="O1258">
        <f t="shared" si="131"/>
        <v>4.4000000000000004</v>
      </c>
    </row>
    <row r="1259" spans="1:15" x14ac:dyDescent="0.25">
      <c r="A1259" t="s">
        <v>1609</v>
      </c>
      <c r="B1259">
        <v>3</v>
      </c>
      <c r="C1259" t="s">
        <v>281</v>
      </c>
      <c r="D1259">
        <v>1281.4375</v>
      </c>
      <c r="E1259">
        <v>9564.7000000000007</v>
      </c>
      <c r="F1259">
        <v>0.95</v>
      </c>
      <c r="G1259">
        <v>1.1000000000000001</v>
      </c>
      <c r="H1259">
        <v>47.8</v>
      </c>
      <c r="I1259">
        <v>27.5</v>
      </c>
      <c r="J1259" t="s">
        <v>396</v>
      </c>
      <c r="K1259">
        <v>220</v>
      </c>
      <c r="L1259">
        <v>16</v>
      </c>
      <c r="M1259">
        <v>215</v>
      </c>
      <c r="N1259">
        <f t="shared" si="130"/>
        <v>2.4500000000000002</v>
      </c>
      <c r="O1259">
        <f t="shared" si="131"/>
        <v>4.4000000000000004</v>
      </c>
    </row>
    <row r="1260" spans="1:15" x14ac:dyDescent="0.25">
      <c r="A1260" t="s">
        <v>1610</v>
      </c>
      <c r="B1260">
        <v>0</v>
      </c>
      <c r="C1260" t="s">
        <v>278</v>
      </c>
      <c r="D1260">
        <v>0</v>
      </c>
      <c r="E1260">
        <v>3470.9101449275363</v>
      </c>
      <c r="G1260">
        <v>1.5</v>
      </c>
      <c r="J1260" t="s">
        <v>396</v>
      </c>
      <c r="K1260">
        <v>220</v>
      </c>
      <c r="L1260">
        <v>21</v>
      </c>
      <c r="M1260">
        <v>215</v>
      </c>
      <c r="N1260">
        <f t="shared" si="130"/>
        <v>3.85</v>
      </c>
      <c r="O1260">
        <f t="shared" si="131"/>
        <v>5.9</v>
      </c>
    </row>
    <row r="1261" spans="1:15" x14ac:dyDescent="0.25">
      <c r="A1261" t="s">
        <v>1611</v>
      </c>
      <c r="B1261">
        <v>1</v>
      </c>
      <c r="C1261" t="s">
        <v>370</v>
      </c>
      <c r="D1261">
        <v>919.67482594915145</v>
      </c>
      <c r="E1261">
        <v>8102.8384881891643</v>
      </c>
      <c r="F1261">
        <v>0.85</v>
      </c>
      <c r="G1261">
        <v>1.05</v>
      </c>
      <c r="H1261">
        <v>26</v>
      </c>
      <c r="I1261">
        <v>15.5</v>
      </c>
      <c r="J1261" t="s">
        <v>396</v>
      </c>
      <c r="K1261">
        <v>220</v>
      </c>
      <c r="L1261">
        <v>21</v>
      </c>
      <c r="M1261">
        <v>215</v>
      </c>
      <c r="N1261">
        <f t="shared" si="130"/>
        <v>3.85</v>
      </c>
      <c r="O1261">
        <f t="shared" si="131"/>
        <v>5.9</v>
      </c>
    </row>
    <row r="1262" spans="1:15" x14ac:dyDescent="0.25">
      <c r="A1262" t="s">
        <v>1612</v>
      </c>
      <c r="B1262">
        <v>2</v>
      </c>
      <c r="C1262" t="s">
        <v>372</v>
      </c>
      <c r="D1262">
        <v>957.98796671380114</v>
      </c>
      <c r="E1262">
        <v>8440.3982243391856</v>
      </c>
      <c r="F1262">
        <v>0.85</v>
      </c>
      <c r="G1262">
        <v>1.05</v>
      </c>
      <c r="H1262">
        <v>30</v>
      </c>
      <c r="I1262">
        <v>16.8</v>
      </c>
      <c r="J1262" t="s">
        <v>396</v>
      </c>
      <c r="K1262">
        <v>220</v>
      </c>
      <c r="L1262">
        <v>21</v>
      </c>
      <c r="M1262">
        <v>215</v>
      </c>
      <c r="N1262">
        <f t="shared" si="130"/>
        <v>3.85</v>
      </c>
      <c r="O1262">
        <f t="shared" si="131"/>
        <v>5.9</v>
      </c>
    </row>
    <row r="1263" spans="1:15" x14ac:dyDescent="0.25">
      <c r="A1263" t="s">
        <v>1613</v>
      </c>
      <c r="B1263">
        <v>3</v>
      </c>
      <c r="C1263" t="s">
        <v>281</v>
      </c>
      <c r="D1263">
        <v>1398.0925</v>
      </c>
      <c r="E1263">
        <v>12317.96</v>
      </c>
      <c r="F1263">
        <v>0.85</v>
      </c>
      <c r="G1263">
        <v>1.05</v>
      </c>
      <c r="H1263">
        <v>47.8</v>
      </c>
      <c r="I1263">
        <v>27.5</v>
      </c>
      <c r="J1263" t="s">
        <v>396</v>
      </c>
      <c r="K1263">
        <v>220</v>
      </c>
      <c r="L1263">
        <v>21</v>
      </c>
      <c r="M1263">
        <v>215</v>
      </c>
      <c r="N1263">
        <f t="shared" si="130"/>
        <v>3.85</v>
      </c>
      <c r="O1263">
        <f t="shared" si="131"/>
        <v>5.9</v>
      </c>
    </row>
    <row r="1264" spans="1:15" x14ac:dyDescent="0.25">
      <c r="A1264" t="s">
        <v>1614</v>
      </c>
      <c r="B1264">
        <v>0</v>
      </c>
      <c r="C1264" t="s">
        <v>278</v>
      </c>
      <c r="D1264">
        <v>0</v>
      </c>
      <c r="E1264">
        <v>1951.6000000000001</v>
      </c>
      <c r="G1264">
        <v>1.5</v>
      </c>
      <c r="J1264" t="s">
        <v>396</v>
      </c>
      <c r="K1264">
        <v>240</v>
      </c>
      <c r="L1264">
        <v>11</v>
      </c>
      <c r="M1264">
        <v>235</v>
      </c>
      <c r="N1264">
        <f t="shared" si="130"/>
        <v>2.79</v>
      </c>
      <c r="O1264">
        <f t="shared" si="131"/>
        <v>3.2</v>
      </c>
    </row>
    <row r="1265" spans="1:15" x14ac:dyDescent="0.25">
      <c r="A1265" t="s">
        <v>1615</v>
      </c>
      <c r="B1265">
        <v>1</v>
      </c>
      <c r="C1265" t="s">
        <v>370</v>
      </c>
      <c r="D1265">
        <v>767.375</v>
      </c>
      <c r="E1265">
        <v>5237.9452617275747</v>
      </c>
      <c r="F1265">
        <v>0.95</v>
      </c>
      <c r="G1265">
        <v>1.1000000000000001</v>
      </c>
      <c r="H1265">
        <v>26</v>
      </c>
      <c r="I1265">
        <v>14.8</v>
      </c>
      <c r="J1265" t="s">
        <v>396</v>
      </c>
      <c r="K1265">
        <v>240</v>
      </c>
      <c r="L1265">
        <v>11</v>
      </c>
      <c r="M1265">
        <v>235</v>
      </c>
      <c r="N1265">
        <f t="shared" si="130"/>
        <v>2.79</v>
      </c>
      <c r="O1265">
        <f t="shared" si="131"/>
        <v>3.2</v>
      </c>
    </row>
    <row r="1266" spans="1:15" x14ac:dyDescent="0.25">
      <c r="A1266" t="s">
        <v>1616</v>
      </c>
      <c r="B1266">
        <v>2</v>
      </c>
      <c r="C1266" t="s">
        <v>372</v>
      </c>
      <c r="D1266">
        <v>840.875</v>
      </c>
      <c r="E1266">
        <v>5738.028861571599</v>
      </c>
      <c r="F1266">
        <v>0.95</v>
      </c>
      <c r="G1266">
        <v>1.1000000000000001</v>
      </c>
      <c r="H1266">
        <v>30</v>
      </c>
      <c r="I1266">
        <v>16.600000000000001</v>
      </c>
      <c r="J1266" t="s">
        <v>396</v>
      </c>
      <c r="K1266">
        <v>240</v>
      </c>
      <c r="L1266">
        <v>11</v>
      </c>
      <c r="M1266">
        <v>235</v>
      </c>
      <c r="N1266">
        <f t="shared" si="130"/>
        <v>2.79</v>
      </c>
      <c r="O1266">
        <f t="shared" si="131"/>
        <v>3.2</v>
      </c>
    </row>
    <row r="1267" spans="1:15" x14ac:dyDescent="0.25">
      <c r="A1267" t="s">
        <v>1617</v>
      </c>
      <c r="B1267">
        <v>3</v>
      </c>
      <c r="C1267" t="s">
        <v>281</v>
      </c>
      <c r="D1267">
        <v>1120.875</v>
      </c>
      <c r="E1267">
        <v>7647.9</v>
      </c>
      <c r="F1267">
        <v>0.95</v>
      </c>
      <c r="G1267">
        <v>1.1000000000000001</v>
      </c>
      <c r="H1267">
        <v>47.2</v>
      </c>
      <c r="I1267">
        <v>28</v>
      </c>
      <c r="J1267" t="s">
        <v>396</v>
      </c>
      <c r="K1267">
        <v>240</v>
      </c>
      <c r="L1267">
        <v>11</v>
      </c>
      <c r="M1267">
        <v>235</v>
      </c>
      <c r="N1267">
        <f t="shared" si="130"/>
        <v>2.79</v>
      </c>
      <c r="O1267">
        <f t="shared" si="131"/>
        <v>3.2</v>
      </c>
    </row>
    <row r="1268" spans="1:15" x14ac:dyDescent="0.25">
      <c r="A1268" t="s">
        <v>1618</v>
      </c>
      <c r="B1268">
        <v>0</v>
      </c>
      <c r="C1268" t="s">
        <v>278</v>
      </c>
      <c r="D1268">
        <v>0</v>
      </c>
      <c r="E1268">
        <v>2599.6400000000003</v>
      </c>
      <c r="G1268">
        <v>1.5</v>
      </c>
      <c r="J1268" t="s">
        <v>396</v>
      </c>
      <c r="K1268">
        <v>240</v>
      </c>
      <c r="L1268">
        <v>16</v>
      </c>
      <c r="M1268">
        <v>235</v>
      </c>
      <c r="N1268">
        <f t="shared" si="130"/>
        <v>2.42</v>
      </c>
      <c r="O1268">
        <f t="shared" si="131"/>
        <v>4.8</v>
      </c>
    </row>
    <row r="1269" spans="1:15" x14ac:dyDescent="0.25">
      <c r="A1269" t="s">
        <v>1619</v>
      </c>
      <c r="B1269">
        <v>1</v>
      </c>
      <c r="C1269" t="s">
        <v>370</v>
      </c>
      <c r="D1269">
        <v>926.625</v>
      </c>
      <c r="E1269">
        <v>6916.3686790875245</v>
      </c>
      <c r="F1269">
        <v>0.95</v>
      </c>
      <c r="G1269">
        <v>1.1000000000000001</v>
      </c>
      <c r="H1269">
        <v>26</v>
      </c>
      <c r="I1269">
        <v>16.399999999999999</v>
      </c>
      <c r="J1269" t="s">
        <v>396</v>
      </c>
      <c r="K1269">
        <v>240</v>
      </c>
      <c r="L1269">
        <v>16</v>
      </c>
      <c r="M1269">
        <v>235</v>
      </c>
      <c r="N1269">
        <f t="shared" si="130"/>
        <v>2.42</v>
      </c>
      <c r="O1269">
        <f t="shared" si="131"/>
        <v>4.8</v>
      </c>
    </row>
    <row r="1270" spans="1:15" x14ac:dyDescent="0.25">
      <c r="A1270" t="s">
        <v>1620</v>
      </c>
      <c r="B1270">
        <v>2</v>
      </c>
      <c r="C1270" t="s">
        <v>372</v>
      </c>
      <c r="D1270">
        <v>960.75</v>
      </c>
      <c r="E1270">
        <v>7167.9744986485921</v>
      </c>
      <c r="F1270">
        <v>0.95</v>
      </c>
      <c r="G1270">
        <v>1.1000000000000001</v>
      </c>
      <c r="H1270">
        <v>30</v>
      </c>
      <c r="I1270">
        <v>17.7</v>
      </c>
      <c r="J1270" t="s">
        <v>396</v>
      </c>
      <c r="K1270">
        <v>240</v>
      </c>
      <c r="L1270">
        <v>16</v>
      </c>
      <c r="M1270">
        <v>235</v>
      </c>
      <c r="N1270">
        <f t="shared" si="130"/>
        <v>2.42</v>
      </c>
      <c r="O1270">
        <f t="shared" si="131"/>
        <v>4.8</v>
      </c>
    </row>
    <row r="1271" spans="1:15" x14ac:dyDescent="0.25">
      <c r="A1271" t="s">
        <v>1621</v>
      </c>
      <c r="B1271">
        <v>3</v>
      </c>
      <c r="C1271" t="s">
        <v>281</v>
      </c>
      <c r="D1271">
        <v>1408.75</v>
      </c>
      <c r="E1271">
        <v>10511.7</v>
      </c>
      <c r="F1271">
        <v>0.95</v>
      </c>
      <c r="G1271">
        <v>1.1000000000000001</v>
      </c>
      <c r="H1271">
        <v>48.1</v>
      </c>
      <c r="I1271">
        <v>29.7</v>
      </c>
      <c r="J1271" t="s">
        <v>396</v>
      </c>
      <c r="K1271">
        <v>240</v>
      </c>
      <c r="L1271">
        <v>16</v>
      </c>
      <c r="M1271">
        <v>235</v>
      </c>
      <c r="N1271">
        <f t="shared" si="130"/>
        <v>2.42</v>
      </c>
      <c r="O1271">
        <f t="shared" si="131"/>
        <v>4.8</v>
      </c>
    </row>
    <row r="1272" spans="1:15" x14ac:dyDescent="0.25">
      <c r="A1272" t="s">
        <v>1622</v>
      </c>
      <c r="B1272">
        <v>0</v>
      </c>
      <c r="C1272" t="s">
        <v>278</v>
      </c>
      <c r="D1272">
        <v>0</v>
      </c>
      <c r="E1272">
        <v>4059.2000000000003</v>
      </c>
      <c r="G1272">
        <v>1.5</v>
      </c>
      <c r="J1272" t="s">
        <v>396</v>
      </c>
      <c r="K1272">
        <v>240</v>
      </c>
      <c r="L1272">
        <v>21</v>
      </c>
      <c r="M1272">
        <v>235</v>
      </c>
      <c r="N1272">
        <f t="shared" si="130"/>
        <v>3.79</v>
      </c>
      <c r="O1272">
        <f t="shared" si="131"/>
        <v>6.4</v>
      </c>
    </row>
    <row r="1273" spans="1:15" x14ac:dyDescent="0.25">
      <c r="A1273" t="s">
        <v>1623</v>
      </c>
      <c r="B1273">
        <v>1</v>
      </c>
      <c r="C1273" t="s">
        <v>370</v>
      </c>
      <c r="D1273">
        <v>1010.9802897599689</v>
      </c>
      <c r="E1273">
        <v>8907.2895892451361</v>
      </c>
      <c r="F1273">
        <v>0.85</v>
      </c>
      <c r="G1273">
        <v>1.05</v>
      </c>
      <c r="H1273">
        <v>26</v>
      </c>
      <c r="I1273">
        <v>16.399999999999999</v>
      </c>
      <c r="J1273" t="s">
        <v>396</v>
      </c>
      <c r="K1273">
        <v>240</v>
      </c>
      <c r="L1273">
        <v>21</v>
      </c>
      <c r="M1273">
        <v>235</v>
      </c>
      <c r="N1273">
        <f t="shared" si="130"/>
        <v>3.79</v>
      </c>
      <c r="O1273">
        <f t="shared" si="131"/>
        <v>6.4</v>
      </c>
    </row>
    <row r="1274" spans="1:15" x14ac:dyDescent="0.25">
      <c r="A1274" t="s">
        <v>1624</v>
      </c>
      <c r="B1274">
        <v>2</v>
      </c>
      <c r="C1274" t="s">
        <v>372</v>
      </c>
      <c r="D1274">
        <v>1047.7580464365694</v>
      </c>
      <c r="E1274">
        <v>9231.3217513746804</v>
      </c>
      <c r="F1274">
        <v>0.85</v>
      </c>
      <c r="G1274">
        <v>1.05</v>
      </c>
      <c r="H1274">
        <v>30</v>
      </c>
      <c r="I1274">
        <v>17.7</v>
      </c>
      <c r="J1274" t="s">
        <v>396</v>
      </c>
      <c r="K1274">
        <v>240</v>
      </c>
      <c r="L1274">
        <v>21</v>
      </c>
      <c r="M1274">
        <v>235</v>
      </c>
      <c r="N1274">
        <f t="shared" si="130"/>
        <v>3.79</v>
      </c>
      <c r="O1274">
        <f t="shared" si="131"/>
        <v>6.4</v>
      </c>
    </row>
    <row r="1275" spans="1:15" x14ac:dyDescent="0.25">
      <c r="A1275" t="s">
        <v>1625</v>
      </c>
      <c r="B1275">
        <v>3</v>
      </c>
      <c r="C1275" t="s">
        <v>281</v>
      </c>
      <c r="D1275">
        <v>1536.5174999999999</v>
      </c>
      <c r="E1275">
        <v>13537.56</v>
      </c>
      <c r="F1275">
        <v>0.85</v>
      </c>
      <c r="G1275">
        <v>1.05</v>
      </c>
      <c r="H1275">
        <v>48.1</v>
      </c>
      <c r="I1275">
        <v>29.7</v>
      </c>
      <c r="J1275" t="s">
        <v>396</v>
      </c>
      <c r="K1275">
        <v>240</v>
      </c>
      <c r="L1275">
        <v>21</v>
      </c>
      <c r="M1275">
        <v>235</v>
      </c>
      <c r="N1275">
        <f t="shared" si="130"/>
        <v>3.79</v>
      </c>
      <c r="O1275">
        <f t="shared" si="131"/>
        <v>6.4</v>
      </c>
    </row>
    <row r="1276" spans="1:15" x14ac:dyDescent="0.25">
      <c r="A1276" t="s">
        <v>1626</v>
      </c>
      <c r="B1276">
        <v>0</v>
      </c>
      <c r="C1276" t="s">
        <v>278</v>
      </c>
      <c r="D1276">
        <v>0</v>
      </c>
      <c r="E1276">
        <v>488.24</v>
      </c>
      <c r="G1276">
        <v>1.5</v>
      </c>
      <c r="J1276" t="s">
        <v>1627</v>
      </c>
      <c r="K1276">
        <v>60</v>
      </c>
      <c r="L1276">
        <v>11</v>
      </c>
      <c r="M1276" t="s">
        <v>368</v>
      </c>
      <c r="N1276">
        <f t="shared" si="130"/>
        <v>3.69</v>
      </c>
      <c r="O1276">
        <f t="shared" si="131"/>
        <v>0.8</v>
      </c>
    </row>
    <row r="1277" spans="1:15" x14ac:dyDescent="0.25">
      <c r="A1277" t="s">
        <v>1628</v>
      </c>
      <c r="B1277">
        <v>1</v>
      </c>
      <c r="C1277" t="s">
        <v>370</v>
      </c>
      <c r="D1277">
        <v>162.35</v>
      </c>
      <c r="E1277">
        <v>1142.0361657917249</v>
      </c>
      <c r="F1277">
        <v>0.95</v>
      </c>
      <c r="G1277">
        <v>1.1000000000000001</v>
      </c>
      <c r="H1277">
        <v>26</v>
      </c>
      <c r="I1277">
        <v>4.8</v>
      </c>
      <c r="J1277" t="s">
        <v>1627</v>
      </c>
      <c r="K1277">
        <v>60</v>
      </c>
      <c r="L1277">
        <v>11</v>
      </c>
      <c r="M1277" t="s">
        <v>368</v>
      </c>
      <c r="N1277">
        <f t="shared" si="130"/>
        <v>3.69</v>
      </c>
      <c r="O1277">
        <f t="shared" si="131"/>
        <v>0.8</v>
      </c>
    </row>
    <row r="1278" spans="1:15" x14ac:dyDescent="0.25">
      <c r="A1278" t="s">
        <v>1629</v>
      </c>
      <c r="B1278">
        <v>2</v>
      </c>
      <c r="C1278" t="s">
        <v>372</v>
      </c>
      <c r="D1278">
        <v>174.25</v>
      </c>
      <c r="E1278">
        <v>1222.9946868592929</v>
      </c>
      <c r="F1278">
        <v>0.95</v>
      </c>
      <c r="G1278">
        <v>1.1000000000000001</v>
      </c>
      <c r="H1278">
        <v>30</v>
      </c>
      <c r="I1278">
        <v>5.4</v>
      </c>
      <c r="J1278" t="s">
        <v>1627</v>
      </c>
      <c r="K1278">
        <v>60</v>
      </c>
      <c r="L1278">
        <v>11</v>
      </c>
      <c r="M1278" t="s">
        <v>368</v>
      </c>
      <c r="N1278">
        <f t="shared" si="130"/>
        <v>3.69</v>
      </c>
      <c r="O1278">
        <f t="shared" si="131"/>
        <v>0.8</v>
      </c>
    </row>
    <row r="1279" spans="1:15" x14ac:dyDescent="0.25">
      <c r="A1279" t="s">
        <v>1630</v>
      </c>
      <c r="B1279">
        <v>3</v>
      </c>
      <c r="C1279" t="s">
        <v>281</v>
      </c>
      <c r="D1279">
        <v>205.7</v>
      </c>
      <c r="E1279">
        <v>1446.9</v>
      </c>
      <c r="F1279">
        <v>0.95</v>
      </c>
      <c r="G1279">
        <v>1.1000000000000001</v>
      </c>
      <c r="H1279">
        <v>40</v>
      </c>
      <c r="I1279">
        <v>6.8</v>
      </c>
      <c r="J1279" t="s">
        <v>1627</v>
      </c>
      <c r="K1279">
        <v>60</v>
      </c>
      <c r="L1279">
        <v>11</v>
      </c>
      <c r="M1279" t="s">
        <v>368</v>
      </c>
      <c r="N1279">
        <f t="shared" si="130"/>
        <v>3.69</v>
      </c>
      <c r="O1279">
        <f t="shared" si="131"/>
        <v>0.8</v>
      </c>
    </row>
    <row r="1280" spans="1:15" x14ac:dyDescent="0.25">
      <c r="A1280" t="s">
        <v>1631</v>
      </c>
      <c r="B1280">
        <v>0</v>
      </c>
      <c r="C1280" t="s">
        <v>278</v>
      </c>
      <c r="D1280">
        <v>0</v>
      </c>
      <c r="E1280">
        <v>650.08000000000004</v>
      </c>
      <c r="G1280">
        <v>1.5</v>
      </c>
      <c r="J1280" t="s">
        <v>1627</v>
      </c>
      <c r="K1280">
        <v>60</v>
      </c>
      <c r="L1280">
        <v>16</v>
      </c>
      <c r="M1280" t="s">
        <v>368</v>
      </c>
      <c r="N1280">
        <f t="shared" si="130"/>
        <v>2.73</v>
      </c>
      <c r="O1280">
        <f t="shared" si="131"/>
        <v>1.2</v>
      </c>
    </row>
    <row r="1281" spans="1:15" x14ac:dyDescent="0.25">
      <c r="A1281" t="s">
        <v>1632</v>
      </c>
      <c r="B1281">
        <v>1</v>
      </c>
      <c r="C1281" t="s">
        <v>370</v>
      </c>
      <c r="D1281">
        <v>181.9</v>
      </c>
      <c r="E1281">
        <v>1399.7241764138612</v>
      </c>
      <c r="F1281">
        <v>0.95</v>
      </c>
      <c r="G1281">
        <v>1.1000000000000001</v>
      </c>
      <c r="H1281">
        <v>26</v>
      </c>
      <c r="I1281">
        <v>4.8</v>
      </c>
      <c r="J1281" t="s">
        <v>1627</v>
      </c>
      <c r="K1281">
        <v>60</v>
      </c>
      <c r="L1281">
        <v>16</v>
      </c>
      <c r="M1281" t="s">
        <v>368</v>
      </c>
      <c r="N1281">
        <f t="shared" si="130"/>
        <v>2.73</v>
      </c>
      <c r="O1281">
        <f t="shared" si="131"/>
        <v>1.2</v>
      </c>
    </row>
    <row r="1282" spans="1:15" x14ac:dyDescent="0.25">
      <c r="A1282" t="s">
        <v>1633</v>
      </c>
      <c r="B1282">
        <v>2</v>
      </c>
      <c r="C1282" t="s">
        <v>372</v>
      </c>
      <c r="D1282">
        <v>195.5</v>
      </c>
      <c r="E1282">
        <v>1502.5729206967153</v>
      </c>
      <c r="F1282">
        <v>0.95</v>
      </c>
      <c r="G1282">
        <v>1.1000000000000001</v>
      </c>
      <c r="H1282">
        <v>30</v>
      </c>
      <c r="I1282">
        <v>5.5</v>
      </c>
      <c r="J1282" t="s">
        <v>1627</v>
      </c>
      <c r="K1282">
        <v>60</v>
      </c>
      <c r="L1282">
        <v>16</v>
      </c>
      <c r="M1282" t="s">
        <v>368</v>
      </c>
      <c r="N1282">
        <f t="shared" si="130"/>
        <v>2.73</v>
      </c>
      <c r="O1282">
        <f t="shared" si="131"/>
        <v>1.2</v>
      </c>
    </row>
    <row r="1283" spans="1:15" x14ac:dyDescent="0.25">
      <c r="A1283" t="s">
        <v>1634</v>
      </c>
      <c r="B1283">
        <v>3</v>
      </c>
      <c r="C1283" t="s">
        <v>281</v>
      </c>
      <c r="D1283">
        <v>259.25</v>
      </c>
      <c r="E1283">
        <v>1988.7</v>
      </c>
      <c r="F1283">
        <v>0.95</v>
      </c>
      <c r="G1283">
        <v>1.1000000000000001</v>
      </c>
      <c r="H1283">
        <v>41.1</v>
      </c>
      <c r="I1283">
        <v>7.2</v>
      </c>
      <c r="J1283" t="s">
        <v>1627</v>
      </c>
      <c r="K1283">
        <v>60</v>
      </c>
      <c r="L1283">
        <v>16</v>
      </c>
      <c r="M1283" t="s">
        <v>368</v>
      </c>
      <c r="N1283">
        <f t="shared" si="130"/>
        <v>2.73</v>
      </c>
      <c r="O1283">
        <f t="shared" si="131"/>
        <v>1.2</v>
      </c>
    </row>
    <row r="1284" spans="1:15" x14ac:dyDescent="0.25">
      <c r="A1284" t="s">
        <v>1635</v>
      </c>
      <c r="B1284">
        <v>0</v>
      </c>
      <c r="C1284" t="s">
        <v>278</v>
      </c>
      <c r="D1284">
        <v>0</v>
      </c>
      <c r="E1284">
        <v>1014.4000000000001</v>
      </c>
      <c r="G1284">
        <v>1.5</v>
      </c>
      <c r="J1284" t="s">
        <v>1627</v>
      </c>
      <c r="K1284">
        <v>60</v>
      </c>
      <c r="L1284">
        <v>21</v>
      </c>
      <c r="M1284" t="s">
        <v>368</v>
      </c>
      <c r="N1284">
        <f t="shared" si="130"/>
        <v>4.28</v>
      </c>
      <c r="O1284">
        <f t="shared" si="131"/>
        <v>1.6</v>
      </c>
    </row>
    <row r="1285" spans="1:15" x14ac:dyDescent="0.25">
      <c r="A1285" t="s">
        <v>1636</v>
      </c>
      <c r="B1285">
        <v>1</v>
      </c>
      <c r="C1285" t="s">
        <v>370</v>
      </c>
      <c r="D1285">
        <v>198.75492080503898</v>
      </c>
      <c r="E1285">
        <v>1802.6437228662567</v>
      </c>
      <c r="F1285">
        <v>0.85</v>
      </c>
      <c r="G1285">
        <v>1.05</v>
      </c>
      <c r="H1285">
        <v>26</v>
      </c>
      <c r="I1285">
        <v>4.8</v>
      </c>
      <c r="J1285" t="s">
        <v>1627</v>
      </c>
      <c r="K1285">
        <v>60</v>
      </c>
      <c r="L1285">
        <v>21</v>
      </c>
      <c r="M1285" t="s">
        <v>368</v>
      </c>
      <c r="N1285">
        <f t="shared" si="130"/>
        <v>4.28</v>
      </c>
      <c r="O1285">
        <f t="shared" si="131"/>
        <v>1.6</v>
      </c>
    </row>
    <row r="1286" spans="1:15" x14ac:dyDescent="0.25">
      <c r="A1286" t="s">
        <v>1637</v>
      </c>
      <c r="B1286">
        <v>2</v>
      </c>
      <c r="C1286" t="s">
        <v>372</v>
      </c>
      <c r="D1286">
        <v>213.35900807400984</v>
      </c>
      <c r="E1286">
        <v>1935.0981352499616</v>
      </c>
      <c r="F1286">
        <v>0.85</v>
      </c>
      <c r="G1286">
        <v>1.05</v>
      </c>
      <c r="H1286">
        <v>30</v>
      </c>
      <c r="I1286">
        <v>5.5</v>
      </c>
      <c r="J1286" t="s">
        <v>1627</v>
      </c>
      <c r="K1286">
        <v>60</v>
      </c>
      <c r="L1286">
        <v>21</v>
      </c>
      <c r="M1286" t="s">
        <v>368</v>
      </c>
      <c r="N1286">
        <f t="shared" si="130"/>
        <v>4.28</v>
      </c>
      <c r="O1286">
        <f t="shared" si="131"/>
        <v>1.6</v>
      </c>
    </row>
    <row r="1287" spans="1:15" x14ac:dyDescent="0.25">
      <c r="A1287" t="s">
        <v>1638</v>
      </c>
      <c r="B1287">
        <v>3</v>
      </c>
      <c r="C1287" t="s">
        <v>281</v>
      </c>
      <c r="D1287">
        <v>282.387</v>
      </c>
      <c r="E1287">
        <v>2561.16</v>
      </c>
      <c r="F1287">
        <v>0.85</v>
      </c>
      <c r="G1287">
        <v>1.05</v>
      </c>
      <c r="H1287">
        <v>41.1</v>
      </c>
      <c r="I1287">
        <v>7.2</v>
      </c>
      <c r="J1287" t="s">
        <v>1627</v>
      </c>
      <c r="K1287">
        <v>60</v>
      </c>
      <c r="L1287">
        <v>21</v>
      </c>
      <c r="M1287" t="s">
        <v>368</v>
      </c>
      <c r="N1287">
        <f t="shared" si="130"/>
        <v>4.28</v>
      </c>
      <c r="O1287">
        <f t="shared" si="131"/>
        <v>1.6</v>
      </c>
    </row>
    <row r="1288" spans="1:15" x14ac:dyDescent="0.25">
      <c r="A1288" t="s">
        <v>1639</v>
      </c>
      <c r="B1288">
        <v>0</v>
      </c>
      <c r="C1288" t="s">
        <v>278</v>
      </c>
      <c r="D1288">
        <v>0</v>
      </c>
      <c r="E1288">
        <v>569.16000000000008</v>
      </c>
      <c r="G1288">
        <v>1.5</v>
      </c>
      <c r="J1288" t="s">
        <v>1627</v>
      </c>
      <c r="K1288">
        <v>70</v>
      </c>
      <c r="L1288">
        <v>11</v>
      </c>
      <c r="M1288" t="s">
        <v>383</v>
      </c>
      <c r="N1288">
        <f t="shared" si="130"/>
        <v>3.64</v>
      </c>
      <c r="O1288">
        <f t="shared" si="131"/>
        <v>0.9</v>
      </c>
    </row>
    <row r="1289" spans="1:15" x14ac:dyDescent="0.25">
      <c r="A1289" t="s">
        <v>1640</v>
      </c>
      <c r="B1289">
        <v>1</v>
      </c>
      <c r="C1289" t="s">
        <v>370</v>
      </c>
      <c r="D1289">
        <v>198.91145116052812</v>
      </c>
      <c r="E1289">
        <v>1397.1861540381678</v>
      </c>
      <c r="F1289">
        <v>0.95</v>
      </c>
      <c r="G1289">
        <v>1.1000000000000001</v>
      </c>
      <c r="H1289">
        <v>26</v>
      </c>
      <c r="I1289">
        <v>5.5</v>
      </c>
      <c r="J1289" t="s">
        <v>1627</v>
      </c>
      <c r="K1289">
        <v>70</v>
      </c>
      <c r="L1289">
        <v>11</v>
      </c>
      <c r="M1289" t="s">
        <v>383</v>
      </c>
      <c r="N1289">
        <f t="shared" si="130"/>
        <v>3.64</v>
      </c>
      <c r="O1289">
        <f t="shared" si="131"/>
        <v>0.9</v>
      </c>
    </row>
    <row r="1290" spans="1:15" x14ac:dyDescent="0.25">
      <c r="A1290" t="s">
        <v>1641</v>
      </c>
      <c r="B1290">
        <v>2</v>
      </c>
      <c r="C1290" t="s">
        <v>372</v>
      </c>
      <c r="D1290">
        <v>213.31116614527753</v>
      </c>
      <c r="E1290">
        <v>1498.3320774196782</v>
      </c>
      <c r="F1290">
        <v>0.95</v>
      </c>
      <c r="G1290">
        <v>1.1000000000000001</v>
      </c>
      <c r="H1290">
        <v>30</v>
      </c>
      <c r="I1290">
        <v>5.9</v>
      </c>
      <c r="J1290" t="s">
        <v>1627</v>
      </c>
      <c r="K1290">
        <v>70</v>
      </c>
      <c r="L1290">
        <v>11</v>
      </c>
      <c r="M1290" t="s">
        <v>383</v>
      </c>
      <c r="N1290">
        <f t="shared" si="130"/>
        <v>3.64</v>
      </c>
      <c r="O1290">
        <f t="shared" si="131"/>
        <v>0.9</v>
      </c>
    </row>
    <row r="1291" spans="1:15" x14ac:dyDescent="0.25">
      <c r="A1291" t="s">
        <v>1642</v>
      </c>
      <c r="B1291">
        <v>3</v>
      </c>
      <c r="C1291" t="s">
        <v>281</v>
      </c>
      <c r="D1291">
        <v>255.03400000000002</v>
      </c>
      <c r="E1291">
        <v>1791.4</v>
      </c>
      <c r="F1291">
        <v>0.95</v>
      </c>
      <c r="G1291">
        <v>1.1000000000000001</v>
      </c>
      <c r="H1291">
        <v>41</v>
      </c>
      <c r="I1291">
        <v>7.9</v>
      </c>
      <c r="J1291" t="s">
        <v>1627</v>
      </c>
      <c r="K1291">
        <v>70</v>
      </c>
      <c r="L1291">
        <v>11</v>
      </c>
      <c r="M1291" t="s">
        <v>383</v>
      </c>
      <c r="N1291">
        <f t="shared" si="130"/>
        <v>3.64</v>
      </c>
      <c r="O1291">
        <f t="shared" si="131"/>
        <v>0.9</v>
      </c>
    </row>
    <row r="1292" spans="1:15" x14ac:dyDescent="0.25">
      <c r="A1292" t="s">
        <v>1643</v>
      </c>
      <c r="B1292">
        <v>0</v>
      </c>
      <c r="C1292" t="s">
        <v>278</v>
      </c>
      <c r="D1292">
        <v>0</v>
      </c>
      <c r="E1292">
        <v>758.2</v>
      </c>
      <c r="G1292">
        <v>1.5</v>
      </c>
      <c r="J1292" t="s">
        <v>1627</v>
      </c>
      <c r="K1292">
        <v>70</v>
      </c>
      <c r="L1292">
        <v>16</v>
      </c>
      <c r="M1292" t="s">
        <v>383</v>
      </c>
      <c r="N1292">
        <f t="shared" si="130"/>
        <v>2.71</v>
      </c>
      <c r="O1292">
        <f t="shared" si="131"/>
        <v>1.4</v>
      </c>
    </row>
    <row r="1293" spans="1:15" x14ac:dyDescent="0.25">
      <c r="A1293" t="s">
        <v>1644</v>
      </c>
      <c r="B1293">
        <v>1</v>
      </c>
      <c r="C1293" t="s">
        <v>370</v>
      </c>
      <c r="D1293">
        <v>186.65804373960677</v>
      </c>
      <c r="E1293">
        <v>1627.62717250317</v>
      </c>
      <c r="F1293">
        <v>0.95</v>
      </c>
      <c r="G1293">
        <v>1.1000000000000001</v>
      </c>
      <c r="H1293">
        <v>26</v>
      </c>
      <c r="I1293">
        <v>5.0999999999999996</v>
      </c>
      <c r="J1293" t="s">
        <v>1627</v>
      </c>
      <c r="K1293">
        <v>70</v>
      </c>
      <c r="L1293">
        <v>16</v>
      </c>
      <c r="M1293" t="s">
        <v>383</v>
      </c>
      <c r="N1293">
        <f t="shared" si="130"/>
        <v>2.71</v>
      </c>
      <c r="O1293">
        <f t="shared" si="131"/>
        <v>1.4</v>
      </c>
    </row>
    <row r="1294" spans="1:15" x14ac:dyDescent="0.25">
      <c r="A1294" t="s">
        <v>1645</v>
      </c>
      <c r="B1294">
        <v>2</v>
      </c>
      <c r="C1294" t="s">
        <v>372</v>
      </c>
      <c r="D1294">
        <v>200.37327830681795</v>
      </c>
      <c r="E1294">
        <v>1747.2217424001376</v>
      </c>
      <c r="F1294">
        <v>0.95</v>
      </c>
      <c r="G1294">
        <v>1.1000000000000001</v>
      </c>
      <c r="H1294">
        <v>30</v>
      </c>
      <c r="I1294">
        <v>5.6</v>
      </c>
      <c r="J1294" t="s">
        <v>1627</v>
      </c>
      <c r="K1294">
        <v>70</v>
      </c>
      <c r="L1294">
        <v>16</v>
      </c>
      <c r="M1294" t="s">
        <v>383</v>
      </c>
      <c r="N1294">
        <f t="shared" si="130"/>
        <v>2.71</v>
      </c>
      <c r="O1294">
        <f t="shared" si="131"/>
        <v>1.4</v>
      </c>
    </row>
    <row r="1295" spans="1:15" x14ac:dyDescent="0.25">
      <c r="A1295" t="s">
        <v>1646</v>
      </c>
      <c r="B1295">
        <v>3</v>
      </c>
      <c r="C1295" t="s">
        <v>281</v>
      </c>
      <c r="D1295">
        <v>265.2</v>
      </c>
      <c r="E1295">
        <v>2312.5</v>
      </c>
      <c r="F1295">
        <v>0.95</v>
      </c>
      <c r="G1295">
        <v>1.1000000000000001</v>
      </c>
      <c r="H1295">
        <v>41.1</v>
      </c>
      <c r="I1295">
        <v>7.2</v>
      </c>
      <c r="J1295" t="s">
        <v>1627</v>
      </c>
      <c r="K1295">
        <v>70</v>
      </c>
      <c r="L1295">
        <v>16</v>
      </c>
      <c r="M1295" t="s">
        <v>383</v>
      </c>
      <c r="N1295">
        <f t="shared" si="130"/>
        <v>2.71</v>
      </c>
      <c r="O1295">
        <f t="shared" si="131"/>
        <v>1.4</v>
      </c>
    </row>
    <row r="1296" spans="1:15" x14ac:dyDescent="0.25">
      <c r="A1296" t="s">
        <v>1647</v>
      </c>
      <c r="B1296">
        <v>0</v>
      </c>
      <c r="C1296" t="s">
        <v>278</v>
      </c>
      <c r="D1296">
        <v>0</v>
      </c>
      <c r="E1296">
        <v>1184</v>
      </c>
      <c r="G1296">
        <v>1.5</v>
      </c>
      <c r="J1296" t="s">
        <v>1627</v>
      </c>
      <c r="K1296">
        <v>70</v>
      </c>
      <c r="L1296">
        <v>21</v>
      </c>
      <c r="M1296" t="s">
        <v>383</v>
      </c>
      <c r="N1296">
        <f t="shared" si="130"/>
        <v>4.25</v>
      </c>
      <c r="O1296">
        <f t="shared" si="131"/>
        <v>1.9</v>
      </c>
    </row>
    <row r="1297" spans="1:15" x14ac:dyDescent="0.25">
      <c r="A1297" t="s">
        <v>1648</v>
      </c>
      <c r="B1297">
        <v>1</v>
      </c>
      <c r="C1297" t="s">
        <v>370</v>
      </c>
      <c r="D1297">
        <v>204.25894004351457</v>
      </c>
      <c r="E1297">
        <v>1977.8291945358951</v>
      </c>
      <c r="F1297">
        <v>0.85</v>
      </c>
      <c r="G1297">
        <v>1.05</v>
      </c>
      <c r="H1297">
        <v>26</v>
      </c>
      <c r="I1297">
        <v>5.0999999999999996</v>
      </c>
      <c r="J1297" t="s">
        <v>1627</v>
      </c>
      <c r="K1297">
        <v>70</v>
      </c>
      <c r="L1297">
        <v>21</v>
      </c>
      <c r="M1297" t="s">
        <v>383</v>
      </c>
      <c r="N1297">
        <f t="shared" si="130"/>
        <v>4.25</v>
      </c>
      <c r="O1297">
        <f t="shared" si="131"/>
        <v>1.9</v>
      </c>
    </row>
    <row r="1298" spans="1:15" x14ac:dyDescent="0.25">
      <c r="A1298" t="s">
        <v>1649</v>
      </c>
      <c r="B1298">
        <v>2</v>
      </c>
      <c r="C1298" t="s">
        <v>372</v>
      </c>
      <c r="D1298">
        <v>219.26745089587752</v>
      </c>
      <c r="E1298">
        <v>2123.1558613833213</v>
      </c>
      <c r="F1298">
        <v>0.85</v>
      </c>
      <c r="G1298">
        <v>1.05</v>
      </c>
      <c r="H1298">
        <v>30</v>
      </c>
      <c r="I1298">
        <v>5.6</v>
      </c>
      <c r="J1298" t="s">
        <v>1627</v>
      </c>
      <c r="K1298">
        <v>70</v>
      </c>
      <c r="L1298">
        <v>21</v>
      </c>
      <c r="M1298" t="s">
        <v>383</v>
      </c>
      <c r="N1298">
        <f t="shared" si="130"/>
        <v>4.25</v>
      </c>
      <c r="O1298">
        <f t="shared" si="131"/>
        <v>1.9</v>
      </c>
    </row>
    <row r="1299" spans="1:15" x14ac:dyDescent="0.25">
      <c r="A1299" t="s">
        <v>1650</v>
      </c>
      <c r="B1299">
        <v>3</v>
      </c>
      <c r="C1299" t="s">
        <v>281</v>
      </c>
      <c r="D1299">
        <v>290.20699999999999</v>
      </c>
      <c r="E1299">
        <v>2810.06</v>
      </c>
      <c r="F1299">
        <v>0.85</v>
      </c>
      <c r="G1299">
        <v>1.05</v>
      </c>
      <c r="H1299">
        <v>41.1</v>
      </c>
      <c r="I1299">
        <v>7.2</v>
      </c>
      <c r="J1299" t="s">
        <v>1627</v>
      </c>
      <c r="K1299">
        <v>70</v>
      </c>
      <c r="L1299">
        <v>21</v>
      </c>
      <c r="M1299" t="s">
        <v>383</v>
      </c>
      <c r="N1299">
        <f t="shared" si="130"/>
        <v>4.25</v>
      </c>
      <c r="O1299">
        <f t="shared" si="131"/>
        <v>1.9</v>
      </c>
    </row>
    <row r="1300" spans="1:15" x14ac:dyDescent="0.25">
      <c r="A1300" t="s">
        <v>1651</v>
      </c>
      <c r="B1300">
        <v>0</v>
      </c>
      <c r="C1300" t="s">
        <v>278</v>
      </c>
      <c r="D1300">
        <v>0</v>
      </c>
      <c r="E1300">
        <v>650.76</v>
      </c>
      <c r="G1300">
        <v>1.5</v>
      </c>
      <c r="J1300" t="s">
        <v>1627</v>
      </c>
      <c r="K1300">
        <v>80</v>
      </c>
      <c r="L1300">
        <v>11</v>
      </c>
      <c r="M1300" t="s">
        <v>396</v>
      </c>
      <c r="N1300">
        <f t="shared" si="130"/>
        <v>3.59</v>
      </c>
      <c r="O1300">
        <f t="shared" si="131"/>
        <v>1.1000000000000001</v>
      </c>
    </row>
    <row r="1301" spans="1:15" x14ac:dyDescent="0.25">
      <c r="A1301" t="s">
        <v>1652</v>
      </c>
      <c r="B1301">
        <v>1</v>
      </c>
      <c r="C1301" t="s">
        <v>370</v>
      </c>
      <c r="D1301">
        <v>234.6</v>
      </c>
      <c r="E1301">
        <v>1647.5037394527276</v>
      </c>
      <c r="F1301">
        <v>0.95</v>
      </c>
      <c r="G1301">
        <v>1.1000000000000001</v>
      </c>
      <c r="H1301">
        <v>26</v>
      </c>
      <c r="I1301">
        <v>6.3</v>
      </c>
      <c r="J1301" t="s">
        <v>1627</v>
      </c>
      <c r="K1301">
        <v>80</v>
      </c>
      <c r="L1301">
        <v>11</v>
      </c>
      <c r="M1301" t="s">
        <v>396</v>
      </c>
      <c r="N1301">
        <f t="shared" si="130"/>
        <v>3.59</v>
      </c>
      <c r="O1301">
        <f t="shared" si="131"/>
        <v>1.1000000000000001</v>
      </c>
    </row>
    <row r="1302" spans="1:15" x14ac:dyDescent="0.25">
      <c r="A1302" t="s">
        <v>1653</v>
      </c>
      <c r="B1302">
        <v>2</v>
      </c>
      <c r="C1302" t="s">
        <v>372</v>
      </c>
      <c r="D1302">
        <v>251.6</v>
      </c>
      <c r="E1302">
        <v>1769.505282019556</v>
      </c>
      <c r="F1302">
        <v>0.95</v>
      </c>
      <c r="G1302">
        <v>1.1000000000000001</v>
      </c>
      <c r="H1302">
        <v>30</v>
      </c>
      <c r="I1302">
        <v>6.8</v>
      </c>
      <c r="J1302" t="s">
        <v>1627</v>
      </c>
      <c r="K1302">
        <v>80</v>
      </c>
      <c r="L1302">
        <v>11</v>
      </c>
      <c r="M1302" t="s">
        <v>396</v>
      </c>
      <c r="N1302">
        <f t="shared" si="130"/>
        <v>3.59</v>
      </c>
      <c r="O1302">
        <f t="shared" si="131"/>
        <v>1.1000000000000001</v>
      </c>
    </row>
    <row r="1303" spans="1:15" x14ac:dyDescent="0.25">
      <c r="A1303" t="s">
        <v>1654</v>
      </c>
      <c r="B1303">
        <v>3</v>
      </c>
      <c r="C1303" t="s">
        <v>281</v>
      </c>
      <c r="D1303">
        <v>304.3</v>
      </c>
      <c r="E1303">
        <v>2135.9</v>
      </c>
      <c r="F1303">
        <v>0.95</v>
      </c>
      <c r="G1303">
        <v>1.1000000000000001</v>
      </c>
      <c r="H1303">
        <v>41.8</v>
      </c>
      <c r="I1303">
        <v>9.1</v>
      </c>
      <c r="J1303" t="s">
        <v>1627</v>
      </c>
      <c r="K1303">
        <v>80</v>
      </c>
      <c r="L1303">
        <v>11</v>
      </c>
      <c r="M1303" t="s">
        <v>396</v>
      </c>
      <c r="N1303">
        <f t="shared" si="130"/>
        <v>3.59</v>
      </c>
      <c r="O1303">
        <f t="shared" si="131"/>
        <v>1.1000000000000001</v>
      </c>
    </row>
    <row r="1304" spans="1:15" x14ac:dyDescent="0.25">
      <c r="A1304" t="s">
        <v>1655</v>
      </c>
      <c r="B1304">
        <v>0</v>
      </c>
      <c r="C1304" t="s">
        <v>278</v>
      </c>
      <c r="D1304">
        <v>0</v>
      </c>
      <c r="E1304">
        <v>866.32</v>
      </c>
      <c r="G1304">
        <v>1.5</v>
      </c>
      <c r="J1304" t="s">
        <v>1627</v>
      </c>
      <c r="K1304">
        <v>80</v>
      </c>
      <c r="L1304">
        <v>16</v>
      </c>
      <c r="M1304" t="s">
        <v>396</v>
      </c>
      <c r="N1304">
        <f t="shared" si="130"/>
        <v>2.69</v>
      </c>
      <c r="O1304">
        <f t="shared" si="131"/>
        <v>1.6</v>
      </c>
    </row>
    <row r="1305" spans="1:15" x14ac:dyDescent="0.25">
      <c r="A1305" t="s">
        <v>1656</v>
      </c>
      <c r="B1305">
        <v>1</v>
      </c>
      <c r="C1305" t="s">
        <v>370</v>
      </c>
      <c r="D1305">
        <v>265.2</v>
      </c>
      <c r="E1305">
        <v>2040.4331716148024</v>
      </c>
      <c r="F1305">
        <v>0.95</v>
      </c>
      <c r="G1305">
        <v>1.1000000000000001</v>
      </c>
      <c r="H1305">
        <v>26</v>
      </c>
      <c r="I1305">
        <v>6</v>
      </c>
      <c r="J1305" t="s">
        <v>1627</v>
      </c>
      <c r="K1305">
        <v>80</v>
      </c>
      <c r="L1305">
        <v>16</v>
      </c>
      <c r="M1305" t="s">
        <v>396</v>
      </c>
      <c r="N1305">
        <f t="shared" si="130"/>
        <v>2.69</v>
      </c>
      <c r="O1305">
        <f t="shared" si="131"/>
        <v>1.6</v>
      </c>
    </row>
    <row r="1306" spans="1:15" x14ac:dyDescent="0.25">
      <c r="A1306" t="s">
        <v>1657</v>
      </c>
      <c r="B1306">
        <v>2</v>
      </c>
      <c r="C1306" t="s">
        <v>372</v>
      </c>
      <c r="D1306">
        <v>284.75</v>
      </c>
      <c r="E1306">
        <v>2188.0092071816284</v>
      </c>
      <c r="F1306">
        <v>0.95</v>
      </c>
      <c r="G1306">
        <v>1.1000000000000001</v>
      </c>
      <c r="H1306">
        <v>30</v>
      </c>
      <c r="I1306">
        <v>6.7</v>
      </c>
      <c r="J1306" t="s">
        <v>1627</v>
      </c>
      <c r="K1306">
        <v>80</v>
      </c>
      <c r="L1306">
        <v>16</v>
      </c>
      <c r="M1306" t="s">
        <v>396</v>
      </c>
      <c r="N1306">
        <f t="shared" si="130"/>
        <v>2.69</v>
      </c>
      <c r="O1306">
        <f t="shared" si="131"/>
        <v>1.6</v>
      </c>
    </row>
    <row r="1307" spans="1:15" x14ac:dyDescent="0.25">
      <c r="A1307" t="s">
        <v>1658</v>
      </c>
      <c r="B1307">
        <v>3</v>
      </c>
      <c r="C1307" t="s">
        <v>281</v>
      </c>
      <c r="D1307">
        <v>382.5</v>
      </c>
      <c r="E1307">
        <v>2935.7</v>
      </c>
      <c r="F1307">
        <v>0.95</v>
      </c>
      <c r="G1307">
        <v>1.1000000000000001</v>
      </c>
      <c r="H1307">
        <v>42.4</v>
      </c>
      <c r="I1307">
        <v>9</v>
      </c>
      <c r="J1307" t="s">
        <v>1627</v>
      </c>
      <c r="K1307">
        <v>80</v>
      </c>
      <c r="L1307">
        <v>16</v>
      </c>
      <c r="M1307" t="s">
        <v>396</v>
      </c>
      <c r="N1307">
        <f t="shared" si="130"/>
        <v>2.69</v>
      </c>
      <c r="O1307">
        <f t="shared" si="131"/>
        <v>1.6</v>
      </c>
    </row>
    <row r="1308" spans="1:15" x14ac:dyDescent="0.25">
      <c r="A1308" t="s">
        <v>1659</v>
      </c>
      <c r="B1308">
        <v>0</v>
      </c>
      <c r="C1308" t="s">
        <v>278</v>
      </c>
      <c r="D1308">
        <v>0</v>
      </c>
      <c r="E1308">
        <v>1352.8000000000002</v>
      </c>
      <c r="G1308">
        <v>1.5</v>
      </c>
      <c r="J1308" t="s">
        <v>1627</v>
      </c>
      <c r="K1308">
        <v>80</v>
      </c>
      <c r="L1308">
        <v>21</v>
      </c>
      <c r="M1308" t="s">
        <v>396</v>
      </c>
      <c r="N1308">
        <f t="shared" si="130"/>
        <v>4.2300000000000004</v>
      </c>
      <c r="O1308">
        <f t="shared" si="131"/>
        <v>2.1</v>
      </c>
    </row>
    <row r="1309" spans="1:15" x14ac:dyDescent="0.25">
      <c r="A1309" t="s">
        <v>1660</v>
      </c>
      <c r="B1309">
        <v>1</v>
      </c>
      <c r="C1309" t="s">
        <v>370</v>
      </c>
      <c r="D1309">
        <v>289.73289185537749</v>
      </c>
      <c r="E1309">
        <v>2627.7848955664344</v>
      </c>
      <c r="F1309">
        <v>0.85</v>
      </c>
      <c r="G1309">
        <v>1.05</v>
      </c>
      <c r="H1309">
        <v>26</v>
      </c>
      <c r="I1309">
        <v>6</v>
      </c>
      <c r="J1309" t="s">
        <v>1627</v>
      </c>
      <c r="K1309">
        <v>80</v>
      </c>
      <c r="L1309">
        <v>21</v>
      </c>
      <c r="M1309" t="s">
        <v>396</v>
      </c>
      <c r="N1309">
        <f t="shared" ref="N1309:N1372" si="132">ROUND(IF($L1309=11,$R$30*$K1309+$S$30,IF($L1309=16,$R$31*$K1309+$S$31,IF($L1309=21,$R$32*$K1309+$S$32,""))),2)</f>
        <v>4.2300000000000004</v>
      </c>
      <c r="O1309">
        <f t="shared" ref="O1309:O1372" si="133">ROUND(IF($L1309=11,$K1309*$X$30,IF($L1309=16,$K1309*$X$32,IF($L1309=21,$K1309*$X$34,""))),1)</f>
        <v>2.1</v>
      </c>
    </row>
    <row r="1310" spans="1:15" x14ac:dyDescent="0.25">
      <c r="A1310" t="s">
        <v>1661</v>
      </c>
      <c r="B1310">
        <v>2</v>
      </c>
      <c r="C1310" t="s">
        <v>372</v>
      </c>
      <c r="D1310">
        <v>310.68806556463943</v>
      </c>
      <c r="E1310">
        <v>2817.8416357747774</v>
      </c>
      <c r="F1310">
        <v>0.85</v>
      </c>
      <c r="G1310">
        <v>1.05</v>
      </c>
      <c r="H1310">
        <v>30</v>
      </c>
      <c r="I1310">
        <v>6.7</v>
      </c>
      <c r="J1310" t="s">
        <v>1627</v>
      </c>
      <c r="K1310">
        <v>80</v>
      </c>
      <c r="L1310">
        <v>21</v>
      </c>
      <c r="M1310" t="s">
        <v>396</v>
      </c>
      <c r="N1310">
        <f t="shared" si="132"/>
        <v>4.2300000000000004</v>
      </c>
      <c r="O1310">
        <f t="shared" si="133"/>
        <v>2.1</v>
      </c>
    </row>
    <row r="1311" spans="1:15" x14ac:dyDescent="0.25">
      <c r="A1311" t="s">
        <v>1662</v>
      </c>
      <c r="B1311">
        <v>3</v>
      </c>
      <c r="C1311" t="s">
        <v>281</v>
      </c>
      <c r="D1311">
        <v>416.85700000000003</v>
      </c>
      <c r="E1311">
        <v>3780.76</v>
      </c>
      <c r="F1311">
        <v>0.85</v>
      </c>
      <c r="G1311">
        <v>1.05</v>
      </c>
      <c r="H1311">
        <v>42.4</v>
      </c>
      <c r="I1311">
        <v>9</v>
      </c>
      <c r="J1311" t="s">
        <v>1627</v>
      </c>
      <c r="K1311">
        <v>80</v>
      </c>
      <c r="L1311">
        <v>21</v>
      </c>
      <c r="M1311" t="s">
        <v>396</v>
      </c>
      <c r="N1311">
        <f t="shared" si="132"/>
        <v>4.2300000000000004</v>
      </c>
      <c r="O1311">
        <f t="shared" si="133"/>
        <v>2.1</v>
      </c>
    </row>
    <row r="1312" spans="1:15" x14ac:dyDescent="0.25">
      <c r="A1312" t="s">
        <v>1663</v>
      </c>
      <c r="B1312">
        <v>0</v>
      </c>
      <c r="C1312" t="s">
        <v>278</v>
      </c>
      <c r="D1312">
        <v>0</v>
      </c>
      <c r="E1312">
        <v>731.68000000000006</v>
      </c>
      <c r="G1312">
        <v>1.5</v>
      </c>
      <c r="J1312" t="s">
        <v>1627</v>
      </c>
      <c r="K1312">
        <v>90</v>
      </c>
      <c r="L1312">
        <v>11</v>
      </c>
      <c r="M1312" t="s">
        <v>409</v>
      </c>
      <c r="N1312">
        <f t="shared" si="132"/>
        <v>3.54</v>
      </c>
      <c r="O1312">
        <f t="shared" si="133"/>
        <v>1.2</v>
      </c>
    </row>
    <row r="1313" spans="1:15" x14ac:dyDescent="0.25">
      <c r="A1313" t="s">
        <v>1664</v>
      </c>
      <c r="B1313">
        <v>1</v>
      </c>
      <c r="C1313" t="s">
        <v>370</v>
      </c>
      <c r="D1313">
        <v>269.58856623916375</v>
      </c>
      <c r="E1313">
        <v>1893.6336235985709</v>
      </c>
      <c r="F1313">
        <v>0.95</v>
      </c>
      <c r="G1313">
        <v>1.1000000000000001</v>
      </c>
      <c r="H1313">
        <v>26</v>
      </c>
      <c r="I1313">
        <v>6.7</v>
      </c>
      <c r="J1313" t="s">
        <v>1627</v>
      </c>
      <c r="K1313">
        <v>90</v>
      </c>
      <c r="L1313">
        <v>11</v>
      </c>
      <c r="M1313" t="s">
        <v>409</v>
      </c>
      <c r="N1313">
        <f t="shared" si="132"/>
        <v>3.54</v>
      </c>
      <c r="O1313">
        <f t="shared" si="133"/>
        <v>1.2</v>
      </c>
    </row>
    <row r="1314" spans="1:15" x14ac:dyDescent="0.25">
      <c r="A1314" t="s">
        <v>1665</v>
      </c>
      <c r="B1314">
        <v>2</v>
      </c>
      <c r="C1314" t="s">
        <v>372</v>
      </c>
      <c r="D1314">
        <v>290.00102082921569</v>
      </c>
      <c r="E1314">
        <v>2037.0140009310799</v>
      </c>
      <c r="F1314">
        <v>0.95</v>
      </c>
      <c r="G1314">
        <v>1.1000000000000001</v>
      </c>
      <c r="H1314">
        <v>30</v>
      </c>
      <c r="I1314">
        <v>7.4</v>
      </c>
      <c r="J1314" t="s">
        <v>1627</v>
      </c>
      <c r="K1314">
        <v>90</v>
      </c>
      <c r="L1314">
        <v>11</v>
      </c>
      <c r="M1314" t="s">
        <v>409</v>
      </c>
      <c r="N1314">
        <f t="shared" si="132"/>
        <v>3.54</v>
      </c>
      <c r="O1314">
        <f t="shared" si="133"/>
        <v>1.2</v>
      </c>
    </row>
    <row r="1315" spans="1:15" x14ac:dyDescent="0.25">
      <c r="A1315" t="s">
        <v>1666</v>
      </c>
      <c r="B1315">
        <v>3</v>
      </c>
      <c r="C1315" t="s">
        <v>281</v>
      </c>
      <c r="D1315">
        <v>353.12399999999997</v>
      </c>
      <c r="E1315">
        <v>2480.4</v>
      </c>
      <c r="F1315">
        <v>0.95</v>
      </c>
      <c r="G1315">
        <v>1.1000000000000001</v>
      </c>
      <c r="H1315">
        <v>42.4</v>
      </c>
      <c r="I1315">
        <v>10.3</v>
      </c>
      <c r="J1315" t="s">
        <v>1627</v>
      </c>
      <c r="K1315">
        <v>90</v>
      </c>
      <c r="L1315">
        <v>11</v>
      </c>
      <c r="M1315" t="s">
        <v>409</v>
      </c>
      <c r="N1315">
        <f t="shared" si="132"/>
        <v>3.54</v>
      </c>
      <c r="O1315">
        <f t="shared" si="133"/>
        <v>1.2</v>
      </c>
    </row>
    <row r="1316" spans="1:15" x14ac:dyDescent="0.25">
      <c r="A1316" t="s">
        <v>1667</v>
      </c>
      <c r="B1316">
        <v>0</v>
      </c>
      <c r="C1316" t="s">
        <v>278</v>
      </c>
      <c r="D1316">
        <v>0</v>
      </c>
      <c r="E1316">
        <v>975.12000000000012</v>
      </c>
      <c r="G1316">
        <v>1.5</v>
      </c>
      <c r="J1316" t="s">
        <v>1627</v>
      </c>
      <c r="K1316">
        <v>90</v>
      </c>
      <c r="L1316">
        <v>16</v>
      </c>
      <c r="M1316" t="s">
        <v>409</v>
      </c>
      <c r="N1316">
        <f t="shared" si="132"/>
        <v>2.67</v>
      </c>
      <c r="O1316">
        <f t="shared" si="133"/>
        <v>1.8</v>
      </c>
    </row>
    <row r="1317" spans="1:15" x14ac:dyDescent="0.25">
      <c r="A1317" t="s">
        <v>1668</v>
      </c>
      <c r="B1317">
        <v>1</v>
      </c>
      <c r="C1317" t="s">
        <v>370</v>
      </c>
      <c r="D1317">
        <v>304.11247933657171</v>
      </c>
      <c r="E1317">
        <v>2336.669516687492</v>
      </c>
      <c r="F1317">
        <v>0.95</v>
      </c>
      <c r="G1317">
        <v>1.1000000000000001</v>
      </c>
      <c r="H1317">
        <v>26</v>
      </c>
      <c r="I1317">
        <v>7</v>
      </c>
      <c r="J1317" t="s">
        <v>1627</v>
      </c>
      <c r="K1317">
        <v>90</v>
      </c>
      <c r="L1317">
        <v>16</v>
      </c>
      <c r="M1317" t="s">
        <v>409</v>
      </c>
      <c r="N1317">
        <f t="shared" si="132"/>
        <v>2.67</v>
      </c>
      <c r="O1317">
        <f t="shared" si="133"/>
        <v>1.8</v>
      </c>
    </row>
    <row r="1318" spans="1:15" x14ac:dyDescent="0.25">
      <c r="A1318" t="s">
        <v>1669</v>
      </c>
      <c r="B1318">
        <v>2</v>
      </c>
      <c r="C1318" t="s">
        <v>372</v>
      </c>
      <c r="D1318">
        <v>325.80803564364567</v>
      </c>
      <c r="E1318">
        <v>2503.3688418217644</v>
      </c>
      <c r="F1318">
        <v>0.95</v>
      </c>
      <c r="G1318">
        <v>1.1000000000000001</v>
      </c>
      <c r="H1318">
        <v>30</v>
      </c>
      <c r="I1318">
        <v>7.7</v>
      </c>
      <c r="J1318" t="s">
        <v>1627</v>
      </c>
      <c r="K1318">
        <v>90</v>
      </c>
      <c r="L1318">
        <v>16</v>
      </c>
      <c r="M1318" t="s">
        <v>409</v>
      </c>
      <c r="N1318">
        <f t="shared" si="132"/>
        <v>2.67</v>
      </c>
      <c r="O1318">
        <f t="shared" si="133"/>
        <v>1.8</v>
      </c>
    </row>
    <row r="1319" spans="1:15" x14ac:dyDescent="0.25">
      <c r="A1319" t="s">
        <v>1670</v>
      </c>
      <c r="B1319">
        <v>3</v>
      </c>
      <c r="C1319" t="s">
        <v>281</v>
      </c>
      <c r="D1319">
        <v>443.7</v>
      </c>
      <c r="E1319">
        <v>3409.2</v>
      </c>
      <c r="F1319">
        <v>0.95</v>
      </c>
      <c r="G1319">
        <v>1.1000000000000001</v>
      </c>
      <c r="H1319">
        <v>43.3</v>
      </c>
      <c r="I1319">
        <v>10.7</v>
      </c>
      <c r="J1319" t="s">
        <v>1627</v>
      </c>
      <c r="K1319">
        <v>90</v>
      </c>
      <c r="L1319">
        <v>16</v>
      </c>
      <c r="M1319" t="s">
        <v>409</v>
      </c>
      <c r="N1319">
        <f t="shared" si="132"/>
        <v>2.67</v>
      </c>
      <c r="O1319">
        <f t="shared" si="133"/>
        <v>1.8</v>
      </c>
    </row>
    <row r="1320" spans="1:15" x14ac:dyDescent="0.25">
      <c r="A1320" t="s">
        <v>1671</v>
      </c>
      <c r="B1320">
        <v>0</v>
      </c>
      <c r="C1320" t="s">
        <v>278</v>
      </c>
      <c r="D1320">
        <v>0</v>
      </c>
      <c r="E1320">
        <v>1522.4</v>
      </c>
      <c r="G1320">
        <v>1.5</v>
      </c>
      <c r="J1320" t="s">
        <v>1627</v>
      </c>
      <c r="K1320">
        <v>90</v>
      </c>
      <c r="L1320">
        <v>21</v>
      </c>
      <c r="M1320" t="s">
        <v>409</v>
      </c>
      <c r="N1320">
        <f t="shared" si="132"/>
        <v>4.2</v>
      </c>
      <c r="O1320">
        <f t="shared" si="133"/>
        <v>2.4</v>
      </c>
    </row>
    <row r="1321" spans="1:15" x14ac:dyDescent="0.25">
      <c r="A1321" t="s">
        <v>1672</v>
      </c>
      <c r="B1321">
        <v>1</v>
      </c>
      <c r="C1321" t="s">
        <v>370</v>
      </c>
      <c r="D1321">
        <v>331.79720159341821</v>
      </c>
      <c r="E1321">
        <v>3009.2947651024979</v>
      </c>
      <c r="F1321">
        <v>0.85</v>
      </c>
      <c r="G1321">
        <v>1.05</v>
      </c>
      <c r="H1321">
        <v>26</v>
      </c>
      <c r="I1321">
        <v>7</v>
      </c>
      <c r="J1321" t="s">
        <v>1627</v>
      </c>
      <c r="K1321">
        <v>90</v>
      </c>
      <c r="L1321">
        <v>21</v>
      </c>
      <c r="M1321" t="s">
        <v>409</v>
      </c>
      <c r="N1321">
        <f t="shared" si="132"/>
        <v>4.2</v>
      </c>
      <c r="O1321">
        <f t="shared" si="133"/>
        <v>2.4</v>
      </c>
    </row>
    <row r="1322" spans="1:15" x14ac:dyDescent="0.25">
      <c r="A1322" t="s">
        <v>1673</v>
      </c>
      <c r="B1322">
        <v>2</v>
      </c>
      <c r="C1322" t="s">
        <v>372</v>
      </c>
      <c r="D1322">
        <v>355.46780164706718</v>
      </c>
      <c r="E1322">
        <v>3223.9795559512399</v>
      </c>
      <c r="F1322">
        <v>0.85</v>
      </c>
      <c r="G1322">
        <v>1.05</v>
      </c>
      <c r="H1322">
        <v>30</v>
      </c>
      <c r="I1322">
        <v>7.7</v>
      </c>
      <c r="J1322" t="s">
        <v>1627</v>
      </c>
      <c r="K1322">
        <v>90</v>
      </c>
      <c r="L1322">
        <v>21</v>
      </c>
      <c r="M1322" t="s">
        <v>409</v>
      </c>
      <c r="N1322">
        <f t="shared" si="132"/>
        <v>4.2</v>
      </c>
      <c r="O1322">
        <f t="shared" si="133"/>
        <v>2.4</v>
      </c>
    </row>
    <row r="1323" spans="1:15" x14ac:dyDescent="0.25">
      <c r="A1323" t="s">
        <v>1674</v>
      </c>
      <c r="B1323">
        <v>3</v>
      </c>
      <c r="C1323" t="s">
        <v>281</v>
      </c>
      <c r="D1323">
        <v>484.09199999999998</v>
      </c>
      <c r="E1323">
        <v>4390.5600000000004</v>
      </c>
      <c r="F1323">
        <v>0.85</v>
      </c>
      <c r="G1323">
        <v>1.05</v>
      </c>
      <c r="H1323">
        <v>43.3</v>
      </c>
      <c r="I1323">
        <v>10.7</v>
      </c>
      <c r="J1323" t="s">
        <v>1627</v>
      </c>
      <c r="K1323">
        <v>90</v>
      </c>
      <c r="L1323">
        <v>21</v>
      </c>
      <c r="M1323" t="s">
        <v>409</v>
      </c>
      <c r="N1323">
        <f t="shared" si="132"/>
        <v>4.2</v>
      </c>
      <c r="O1323">
        <f t="shared" si="133"/>
        <v>2.4</v>
      </c>
    </row>
    <row r="1324" spans="1:15" x14ac:dyDescent="0.25">
      <c r="A1324" t="s">
        <v>1675</v>
      </c>
      <c r="B1324">
        <v>0</v>
      </c>
      <c r="C1324" t="s">
        <v>278</v>
      </c>
      <c r="D1324">
        <v>0</v>
      </c>
      <c r="E1324">
        <v>813.28000000000009</v>
      </c>
      <c r="G1324">
        <v>1.5</v>
      </c>
      <c r="J1324" t="s">
        <v>1627</v>
      </c>
      <c r="K1324">
        <v>100</v>
      </c>
      <c r="L1324">
        <v>11</v>
      </c>
      <c r="M1324" t="s">
        <v>422</v>
      </c>
      <c r="N1324">
        <f t="shared" si="132"/>
        <v>3.49</v>
      </c>
      <c r="O1324">
        <f t="shared" si="133"/>
        <v>1.3</v>
      </c>
    </row>
    <row r="1325" spans="1:15" x14ac:dyDescent="0.25">
      <c r="A1325" t="s">
        <v>1676</v>
      </c>
      <c r="B1325">
        <v>1</v>
      </c>
      <c r="C1325" t="s">
        <v>370</v>
      </c>
      <c r="D1325">
        <v>304.3</v>
      </c>
      <c r="E1325">
        <v>2136.1856779144437</v>
      </c>
      <c r="F1325">
        <v>0.95</v>
      </c>
      <c r="G1325">
        <v>1.1000000000000001</v>
      </c>
      <c r="H1325">
        <v>26</v>
      </c>
      <c r="I1325">
        <v>7.8</v>
      </c>
      <c r="J1325" t="s">
        <v>1627</v>
      </c>
      <c r="K1325">
        <v>100</v>
      </c>
      <c r="L1325">
        <v>11</v>
      </c>
      <c r="M1325" t="s">
        <v>422</v>
      </c>
      <c r="N1325">
        <f t="shared" si="132"/>
        <v>3.49</v>
      </c>
      <c r="O1325">
        <f t="shared" si="133"/>
        <v>1.3</v>
      </c>
    </row>
    <row r="1326" spans="1:15" x14ac:dyDescent="0.25">
      <c r="A1326" t="s">
        <v>1677</v>
      </c>
      <c r="B1326">
        <v>2</v>
      </c>
      <c r="C1326" t="s">
        <v>372</v>
      </c>
      <c r="D1326">
        <v>327.25</v>
      </c>
      <c r="E1326">
        <v>2301.3611872256411</v>
      </c>
      <c r="F1326">
        <v>0.95</v>
      </c>
      <c r="G1326">
        <v>1.1000000000000001</v>
      </c>
      <c r="H1326">
        <v>30</v>
      </c>
      <c r="I1326">
        <v>8.6999999999999993</v>
      </c>
      <c r="J1326" t="s">
        <v>1627</v>
      </c>
      <c r="K1326">
        <v>100</v>
      </c>
      <c r="L1326">
        <v>11</v>
      </c>
      <c r="M1326" t="s">
        <v>422</v>
      </c>
      <c r="N1326">
        <f t="shared" si="132"/>
        <v>3.49</v>
      </c>
      <c r="O1326">
        <f t="shared" si="133"/>
        <v>1.3</v>
      </c>
    </row>
    <row r="1327" spans="1:15" x14ac:dyDescent="0.25">
      <c r="A1327" t="s">
        <v>1678</v>
      </c>
      <c r="B1327">
        <v>3</v>
      </c>
      <c r="C1327" t="s">
        <v>281</v>
      </c>
      <c r="D1327">
        <v>402.05</v>
      </c>
      <c r="E1327">
        <v>2824.9</v>
      </c>
      <c r="F1327">
        <v>0.95</v>
      </c>
      <c r="G1327">
        <v>1.1000000000000001</v>
      </c>
      <c r="H1327">
        <v>43</v>
      </c>
      <c r="I1327">
        <v>12.2</v>
      </c>
      <c r="J1327" t="s">
        <v>1627</v>
      </c>
      <c r="K1327">
        <v>100</v>
      </c>
      <c r="L1327">
        <v>11</v>
      </c>
      <c r="M1327" t="s">
        <v>422</v>
      </c>
      <c r="N1327">
        <f t="shared" si="132"/>
        <v>3.49</v>
      </c>
      <c r="O1327">
        <f t="shared" si="133"/>
        <v>1.3</v>
      </c>
    </row>
    <row r="1328" spans="1:15" x14ac:dyDescent="0.25">
      <c r="A1328" t="s">
        <v>1679</v>
      </c>
      <c r="B1328">
        <v>0</v>
      </c>
      <c r="C1328" t="s">
        <v>278</v>
      </c>
      <c r="D1328">
        <v>0</v>
      </c>
      <c r="E1328">
        <v>1083.24</v>
      </c>
      <c r="G1328">
        <v>1.5</v>
      </c>
      <c r="J1328" t="s">
        <v>1627</v>
      </c>
      <c r="K1328">
        <v>100</v>
      </c>
      <c r="L1328">
        <v>16</v>
      </c>
      <c r="M1328" t="s">
        <v>422</v>
      </c>
      <c r="N1328">
        <f t="shared" si="132"/>
        <v>2.66</v>
      </c>
      <c r="O1328">
        <f t="shared" si="133"/>
        <v>2</v>
      </c>
    </row>
    <row r="1329" spans="1:15" x14ac:dyDescent="0.25">
      <c r="A1329" t="s">
        <v>1680</v>
      </c>
      <c r="B1329">
        <v>1</v>
      </c>
      <c r="C1329" t="s">
        <v>370</v>
      </c>
      <c r="D1329">
        <v>342.55</v>
      </c>
      <c r="E1329">
        <v>2630.3871448118639</v>
      </c>
      <c r="F1329">
        <v>0.95</v>
      </c>
      <c r="G1329">
        <v>1.1000000000000001</v>
      </c>
      <c r="H1329">
        <v>26</v>
      </c>
      <c r="I1329">
        <v>7</v>
      </c>
      <c r="J1329" t="s">
        <v>1627</v>
      </c>
      <c r="K1329">
        <v>100</v>
      </c>
      <c r="L1329">
        <v>16</v>
      </c>
      <c r="M1329" t="s">
        <v>422</v>
      </c>
      <c r="N1329">
        <f t="shared" si="132"/>
        <v>2.66</v>
      </c>
      <c r="O1329">
        <f t="shared" si="133"/>
        <v>2</v>
      </c>
    </row>
    <row r="1330" spans="1:15" x14ac:dyDescent="0.25">
      <c r="A1330" t="s">
        <v>1681</v>
      </c>
      <c r="B1330">
        <v>2</v>
      </c>
      <c r="C1330" t="s">
        <v>372</v>
      </c>
      <c r="D1330">
        <v>366.34999999999997</v>
      </c>
      <c r="E1330">
        <v>2816.5633812075234</v>
      </c>
      <c r="F1330">
        <v>0.95</v>
      </c>
      <c r="G1330">
        <v>1.1000000000000001</v>
      </c>
      <c r="H1330">
        <v>30</v>
      </c>
      <c r="I1330">
        <v>7.7</v>
      </c>
      <c r="J1330" t="s">
        <v>1627</v>
      </c>
      <c r="K1330">
        <v>100</v>
      </c>
      <c r="L1330">
        <v>16</v>
      </c>
      <c r="M1330" t="s">
        <v>422</v>
      </c>
      <c r="N1330">
        <f t="shared" si="132"/>
        <v>2.66</v>
      </c>
      <c r="O1330">
        <f t="shared" si="133"/>
        <v>2</v>
      </c>
    </row>
    <row r="1331" spans="1:15" x14ac:dyDescent="0.25">
      <c r="A1331" t="s">
        <v>1682</v>
      </c>
      <c r="B1331">
        <v>3</v>
      </c>
      <c r="C1331" t="s">
        <v>281</v>
      </c>
      <c r="D1331">
        <v>505.75</v>
      </c>
      <c r="E1331">
        <v>3882.7</v>
      </c>
      <c r="F1331">
        <v>0.95</v>
      </c>
      <c r="G1331">
        <v>1.1000000000000001</v>
      </c>
      <c r="H1331">
        <v>44.1</v>
      </c>
      <c r="I1331">
        <v>10.7</v>
      </c>
      <c r="J1331" t="s">
        <v>1627</v>
      </c>
      <c r="K1331">
        <v>100</v>
      </c>
      <c r="L1331">
        <v>16</v>
      </c>
      <c r="M1331" t="s">
        <v>422</v>
      </c>
      <c r="N1331">
        <f t="shared" si="132"/>
        <v>2.66</v>
      </c>
      <c r="O1331">
        <f t="shared" si="133"/>
        <v>2</v>
      </c>
    </row>
    <row r="1332" spans="1:15" x14ac:dyDescent="0.25">
      <c r="A1332" t="s">
        <v>1683</v>
      </c>
      <c r="B1332">
        <v>0</v>
      </c>
      <c r="C1332" t="s">
        <v>278</v>
      </c>
      <c r="D1332">
        <v>0</v>
      </c>
      <c r="E1332">
        <v>1691.2</v>
      </c>
      <c r="G1332">
        <v>1.5</v>
      </c>
      <c r="J1332" t="s">
        <v>1627</v>
      </c>
      <c r="K1332">
        <v>100</v>
      </c>
      <c r="L1332">
        <v>21</v>
      </c>
      <c r="M1332" t="s">
        <v>422</v>
      </c>
      <c r="N1332">
        <f t="shared" si="132"/>
        <v>4.17</v>
      </c>
      <c r="O1332">
        <f t="shared" si="133"/>
        <v>2.7</v>
      </c>
    </row>
    <row r="1333" spans="1:15" x14ac:dyDescent="0.25">
      <c r="A1333" t="s">
        <v>1684</v>
      </c>
      <c r="B1333">
        <v>1</v>
      </c>
      <c r="C1333" t="s">
        <v>370</v>
      </c>
      <c r="D1333">
        <v>373.50386416351779</v>
      </c>
      <c r="E1333">
        <v>3387.5608889256064</v>
      </c>
      <c r="F1333">
        <v>0.85</v>
      </c>
      <c r="G1333">
        <v>1.05</v>
      </c>
      <c r="H1333">
        <v>26</v>
      </c>
      <c r="I1333">
        <v>7</v>
      </c>
      <c r="J1333" t="s">
        <v>1627</v>
      </c>
      <c r="K1333">
        <v>100</v>
      </c>
      <c r="L1333">
        <v>21</v>
      </c>
      <c r="M1333" t="s">
        <v>422</v>
      </c>
      <c r="N1333">
        <f t="shared" si="132"/>
        <v>4.17</v>
      </c>
      <c r="O1333">
        <f t="shared" si="133"/>
        <v>2.7</v>
      </c>
    </row>
    <row r="1334" spans="1:15" x14ac:dyDescent="0.25">
      <c r="A1334" t="s">
        <v>1685</v>
      </c>
      <c r="B1334">
        <v>2</v>
      </c>
      <c r="C1334" t="s">
        <v>372</v>
      </c>
      <c r="D1334">
        <v>399.94010334844313</v>
      </c>
      <c r="E1334">
        <v>3627.3291443724347</v>
      </c>
      <c r="F1334">
        <v>0.85</v>
      </c>
      <c r="G1334">
        <v>1.05</v>
      </c>
      <c r="H1334">
        <v>30</v>
      </c>
      <c r="I1334">
        <v>7.7</v>
      </c>
      <c r="J1334" t="s">
        <v>1627</v>
      </c>
      <c r="K1334">
        <v>100</v>
      </c>
      <c r="L1334">
        <v>21</v>
      </c>
      <c r="M1334" t="s">
        <v>422</v>
      </c>
      <c r="N1334">
        <f t="shared" si="132"/>
        <v>4.17</v>
      </c>
      <c r="O1334">
        <f t="shared" si="133"/>
        <v>2.7</v>
      </c>
    </row>
    <row r="1335" spans="1:15" x14ac:dyDescent="0.25">
      <c r="A1335" t="s">
        <v>1686</v>
      </c>
      <c r="B1335">
        <v>3</v>
      </c>
      <c r="C1335" t="s">
        <v>281</v>
      </c>
      <c r="D1335">
        <v>551.327</v>
      </c>
      <c r="E1335">
        <v>5000.3599999999997</v>
      </c>
      <c r="F1335">
        <v>0.85</v>
      </c>
      <c r="G1335">
        <v>1.05</v>
      </c>
      <c r="H1335">
        <v>44.1</v>
      </c>
      <c r="I1335">
        <v>10.7</v>
      </c>
      <c r="J1335" t="s">
        <v>1627</v>
      </c>
      <c r="K1335">
        <v>100</v>
      </c>
      <c r="L1335">
        <v>21</v>
      </c>
      <c r="M1335" t="s">
        <v>422</v>
      </c>
      <c r="N1335">
        <f t="shared" si="132"/>
        <v>4.17</v>
      </c>
      <c r="O1335">
        <f t="shared" si="133"/>
        <v>2.7</v>
      </c>
    </row>
    <row r="1336" spans="1:15" x14ac:dyDescent="0.25">
      <c r="A1336" t="s">
        <v>1687</v>
      </c>
      <c r="B1336">
        <v>0</v>
      </c>
      <c r="C1336" t="s">
        <v>278</v>
      </c>
      <c r="D1336">
        <v>0</v>
      </c>
      <c r="E1336">
        <v>894.88000000000011</v>
      </c>
      <c r="G1336">
        <v>1.5</v>
      </c>
      <c r="J1336" t="s">
        <v>1627</v>
      </c>
      <c r="K1336">
        <v>110</v>
      </c>
      <c r="L1336">
        <v>11</v>
      </c>
      <c r="M1336">
        <v>105</v>
      </c>
      <c r="N1336">
        <f t="shared" si="132"/>
        <v>3.44</v>
      </c>
      <c r="O1336">
        <f t="shared" si="133"/>
        <v>1.5</v>
      </c>
    </row>
    <row r="1337" spans="1:15" x14ac:dyDescent="0.25">
      <c r="A1337" t="s">
        <v>1688</v>
      </c>
      <c r="B1337">
        <v>1</v>
      </c>
      <c r="C1337" t="s">
        <v>370</v>
      </c>
      <c r="D1337">
        <v>341.20743547541076</v>
      </c>
      <c r="E1337">
        <v>2396.6961264405954</v>
      </c>
      <c r="F1337">
        <v>0.95</v>
      </c>
      <c r="G1337">
        <v>1.1000000000000001</v>
      </c>
      <c r="H1337">
        <v>26</v>
      </c>
      <c r="I1337">
        <v>8.4</v>
      </c>
      <c r="J1337" t="s">
        <v>1627</v>
      </c>
      <c r="K1337">
        <v>110</v>
      </c>
      <c r="L1337">
        <v>11</v>
      </c>
      <c r="M1337">
        <v>105</v>
      </c>
      <c r="N1337">
        <f t="shared" si="132"/>
        <v>3.44</v>
      </c>
      <c r="O1337">
        <f t="shared" si="133"/>
        <v>1.5</v>
      </c>
    </row>
    <row r="1338" spans="1:15" x14ac:dyDescent="0.25">
      <c r="A1338" t="s">
        <v>1689</v>
      </c>
      <c r="B1338">
        <v>2</v>
      </c>
      <c r="C1338" t="s">
        <v>372</v>
      </c>
      <c r="D1338">
        <v>367.59049408220835</v>
      </c>
      <c r="E1338">
        <v>2582.0149905458411</v>
      </c>
      <c r="F1338">
        <v>0.95</v>
      </c>
      <c r="G1338">
        <v>1.1000000000000001</v>
      </c>
      <c r="H1338">
        <v>30</v>
      </c>
      <c r="I1338">
        <v>9.3000000000000007</v>
      </c>
      <c r="J1338" t="s">
        <v>1627</v>
      </c>
      <c r="K1338">
        <v>110</v>
      </c>
      <c r="L1338">
        <v>11</v>
      </c>
      <c r="M1338">
        <v>105</v>
      </c>
      <c r="N1338">
        <f t="shared" si="132"/>
        <v>3.44</v>
      </c>
      <c r="O1338">
        <f t="shared" si="133"/>
        <v>1.5</v>
      </c>
    </row>
    <row r="1339" spans="1:15" x14ac:dyDescent="0.25">
      <c r="A1339" t="s">
        <v>1690</v>
      </c>
      <c r="B1339">
        <v>3</v>
      </c>
      <c r="C1339" t="s">
        <v>281</v>
      </c>
      <c r="D1339">
        <v>451.214</v>
      </c>
      <c r="E1339">
        <v>3169.4</v>
      </c>
      <c r="F1339">
        <v>0.95</v>
      </c>
      <c r="G1339">
        <v>1.1000000000000001</v>
      </c>
      <c r="H1339">
        <v>43.5</v>
      </c>
      <c r="I1339">
        <v>14</v>
      </c>
      <c r="J1339" t="s">
        <v>1627</v>
      </c>
      <c r="K1339">
        <v>110</v>
      </c>
      <c r="L1339">
        <v>11</v>
      </c>
      <c r="M1339">
        <v>105</v>
      </c>
      <c r="N1339">
        <f t="shared" si="132"/>
        <v>3.44</v>
      </c>
      <c r="O1339">
        <f t="shared" si="133"/>
        <v>1.5</v>
      </c>
    </row>
    <row r="1340" spans="1:15" x14ac:dyDescent="0.25">
      <c r="A1340" t="s">
        <v>1691</v>
      </c>
      <c r="B1340">
        <v>0</v>
      </c>
      <c r="C1340" t="s">
        <v>278</v>
      </c>
      <c r="D1340">
        <v>0</v>
      </c>
      <c r="E1340">
        <v>1191.3600000000001</v>
      </c>
      <c r="G1340">
        <v>1.5</v>
      </c>
      <c r="J1340" t="s">
        <v>1627</v>
      </c>
      <c r="K1340">
        <v>110</v>
      </c>
      <c r="L1340">
        <v>16</v>
      </c>
      <c r="M1340">
        <v>105</v>
      </c>
      <c r="N1340">
        <f t="shared" si="132"/>
        <v>2.64</v>
      </c>
      <c r="O1340">
        <f t="shared" si="133"/>
        <v>2.2000000000000002</v>
      </c>
    </row>
    <row r="1341" spans="1:15" x14ac:dyDescent="0.25">
      <c r="A1341" t="s">
        <v>1692</v>
      </c>
      <c r="B1341">
        <v>1</v>
      </c>
      <c r="C1341" t="s">
        <v>370</v>
      </c>
      <c r="D1341">
        <v>346.65802199506294</v>
      </c>
      <c r="E1341">
        <v>2849.7497938679544</v>
      </c>
      <c r="F1341">
        <v>0.95</v>
      </c>
      <c r="G1341">
        <v>1.1000000000000001</v>
      </c>
      <c r="H1341">
        <v>26</v>
      </c>
      <c r="I1341">
        <v>7.9</v>
      </c>
      <c r="J1341" t="s">
        <v>1627</v>
      </c>
      <c r="K1341">
        <v>110</v>
      </c>
      <c r="L1341">
        <v>16</v>
      </c>
      <c r="M1341">
        <v>105</v>
      </c>
      <c r="N1341">
        <f t="shared" si="132"/>
        <v>2.64</v>
      </c>
      <c r="O1341">
        <f t="shared" si="133"/>
        <v>2.2000000000000002</v>
      </c>
    </row>
    <row r="1342" spans="1:15" x14ac:dyDescent="0.25">
      <c r="A1342" t="s">
        <v>1693</v>
      </c>
      <c r="B1342">
        <v>2</v>
      </c>
      <c r="C1342" t="s">
        <v>372</v>
      </c>
      <c r="D1342">
        <v>371.19413865709163</v>
      </c>
      <c r="E1342">
        <v>3051.4523045945984</v>
      </c>
      <c r="F1342">
        <v>0.95</v>
      </c>
      <c r="G1342">
        <v>1.1000000000000001</v>
      </c>
      <c r="H1342">
        <v>30</v>
      </c>
      <c r="I1342">
        <v>8.8000000000000007</v>
      </c>
      <c r="J1342" t="s">
        <v>1627</v>
      </c>
      <c r="K1342">
        <v>110</v>
      </c>
      <c r="L1342">
        <v>16</v>
      </c>
      <c r="M1342">
        <v>105</v>
      </c>
      <c r="N1342">
        <f t="shared" si="132"/>
        <v>2.64</v>
      </c>
      <c r="O1342">
        <f t="shared" si="133"/>
        <v>2.2000000000000002</v>
      </c>
    </row>
    <row r="1343" spans="1:15" x14ac:dyDescent="0.25">
      <c r="A1343" t="s">
        <v>1694</v>
      </c>
      <c r="B1343">
        <v>3</v>
      </c>
      <c r="C1343" t="s">
        <v>281</v>
      </c>
      <c r="D1343">
        <v>511.7</v>
      </c>
      <c r="E1343">
        <v>4206.5</v>
      </c>
      <c r="F1343">
        <v>0.95</v>
      </c>
      <c r="G1343">
        <v>1.1000000000000001</v>
      </c>
      <c r="H1343">
        <v>44.1</v>
      </c>
      <c r="I1343">
        <v>12.5</v>
      </c>
      <c r="J1343" t="s">
        <v>1627</v>
      </c>
      <c r="K1343">
        <v>110</v>
      </c>
      <c r="L1343">
        <v>16</v>
      </c>
      <c r="M1343">
        <v>105</v>
      </c>
      <c r="N1343">
        <f t="shared" si="132"/>
        <v>2.64</v>
      </c>
      <c r="O1343">
        <f t="shared" si="133"/>
        <v>2.2000000000000002</v>
      </c>
    </row>
    <row r="1344" spans="1:15" x14ac:dyDescent="0.25">
      <c r="A1344" t="s">
        <v>1695</v>
      </c>
      <c r="B1344">
        <v>0</v>
      </c>
      <c r="C1344" t="s">
        <v>278</v>
      </c>
      <c r="D1344">
        <v>0</v>
      </c>
      <c r="E1344">
        <v>1860</v>
      </c>
      <c r="G1344">
        <v>1.5</v>
      </c>
      <c r="J1344" t="s">
        <v>1627</v>
      </c>
      <c r="K1344">
        <v>110</v>
      </c>
      <c r="L1344">
        <v>21</v>
      </c>
      <c r="M1344">
        <v>105</v>
      </c>
      <c r="N1344">
        <f t="shared" si="132"/>
        <v>4.1500000000000004</v>
      </c>
      <c r="O1344">
        <f t="shared" si="133"/>
        <v>2.9</v>
      </c>
    </row>
    <row r="1345" spans="1:15" x14ac:dyDescent="0.25">
      <c r="A1345" t="s">
        <v>1696</v>
      </c>
      <c r="B1345">
        <v>1</v>
      </c>
      <c r="C1345" t="s">
        <v>370</v>
      </c>
      <c r="D1345">
        <v>378.80162795480453</v>
      </c>
      <c r="E1345">
        <v>3556.1815292902165</v>
      </c>
      <c r="F1345">
        <v>0.85</v>
      </c>
      <c r="G1345">
        <v>1.05</v>
      </c>
      <c r="H1345">
        <v>26</v>
      </c>
      <c r="I1345">
        <v>7.9</v>
      </c>
      <c r="J1345" t="s">
        <v>1627</v>
      </c>
      <c r="K1345">
        <v>110</v>
      </c>
      <c r="L1345">
        <v>21</v>
      </c>
      <c r="M1345">
        <v>105</v>
      </c>
      <c r="N1345">
        <f t="shared" si="132"/>
        <v>4.1500000000000004</v>
      </c>
      <c r="O1345">
        <f t="shared" si="133"/>
        <v>2.9</v>
      </c>
    </row>
    <row r="1346" spans="1:15" x14ac:dyDescent="0.25">
      <c r="A1346" t="s">
        <v>1697</v>
      </c>
      <c r="B1346">
        <v>2</v>
      </c>
      <c r="C1346" t="s">
        <v>372</v>
      </c>
      <c r="D1346">
        <v>405.61283769336882</v>
      </c>
      <c r="E1346">
        <v>3807.8845891872675</v>
      </c>
      <c r="F1346">
        <v>0.85</v>
      </c>
      <c r="G1346">
        <v>1.05</v>
      </c>
      <c r="H1346">
        <v>30</v>
      </c>
      <c r="I1346">
        <v>8.8000000000000007</v>
      </c>
      <c r="J1346" t="s">
        <v>1627</v>
      </c>
      <c r="K1346">
        <v>110</v>
      </c>
      <c r="L1346">
        <v>21</v>
      </c>
      <c r="M1346">
        <v>105</v>
      </c>
      <c r="N1346">
        <f t="shared" si="132"/>
        <v>4.1500000000000004</v>
      </c>
      <c r="O1346">
        <f t="shared" si="133"/>
        <v>2.9</v>
      </c>
    </row>
    <row r="1347" spans="1:15" x14ac:dyDescent="0.25">
      <c r="A1347" t="s">
        <v>1698</v>
      </c>
      <c r="B1347">
        <v>3</v>
      </c>
      <c r="C1347" t="s">
        <v>281</v>
      </c>
      <c r="D1347">
        <v>559.14700000000005</v>
      </c>
      <c r="E1347">
        <v>5249.2599999999993</v>
      </c>
      <c r="F1347">
        <v>0.85</v>
      </c>
      <c r="G1347">
        <v>1.05</v>
      </c>
      <c r="H1347">
        <v>44.1</v>
      </c>
      <c r="I1347">
        <v>12.5</v>
      </c>
      <c r="J1347" t="s">
        <v>1627</v>
      </c>
      <c r="K1347">
        <v>110</v>
      </c>
      <c r="L1347">
        <v>21</v>
      </c>
      <c r="M1347">
        <v>105</v>
      </c>
      <c r="N1347">
        <f t="shared" si="132"/>
        <v>4.1500000000000004</v>
      </c>
      <c r="O1347">
        <f t="shared" si="133"/>
        <v>2.9</v>
      </c>
    </row>
    <row r="1348" spans="1:15" x14ac:dyDescent="0.25">
      <c r="A1348" t="s">
        <v>1699</v>
      </c>
      <c r="B1348">
        <v>0</v>
      </c>
      <c r="C1348" t="s">
        <v>278</v>
      </c>
      <c r="D1348">
        <v>0</v>
      </c>
      <c r="E1348">
        <v>975.80000000000007</v>
      </c>
      <c r="G1348">
        <v>1.5</v>
      </c>
      <c r="J1348" t="s">
        <v>1627</v>
      </c>
      <c r="K1348">
        <v>120</v>
      </c>
      <c r="L1348">
        <v>11</v>
      </c>
      <c r="M1348">
        <v>115</v>
      </c>
      <c r="N1348">
        <f t="shared" si="132"/>
        <v>3.39</v>
      </c>
      <c r="O1348">
        <f t="shared" si="133"/>
        <v>1.6</v>
      </c>
    </row>
    <row r="1349" spans="1:15" x14ac:dyDescent="0.25">
      <c r="A1349" t="s">
        <v>1700</v>
      </c>
      <c r="B1349">
        <v>1</v>
      </c>
      <c r="C1349" t="s">
        <v>370</v>
      </c>
      <c r="D1349">
        <v>371.45</v>
      </c>
      <c r="E1349">
        <v>2611.8926414972211</v>
      </c>
      <c r="F1349">
        <v>0.95</v>
      </c>
      <c r="G1349">
        <v>1.1000000000000001</v>
      </c>
      <c r="H1349">
        <v>26</v>
      </c>
      <c r="I1349">
        <v>8.9</v>
      </c>
      <c r="J1349" t="s">
        <v>1627</v>
      </c>
      <c r="K1349">
        <v>120</v>
      </c>
      <c r="L1349">
        <v>11</v>
      </c>
      <c r="M1349">
        <v>115</v>
      </c>
      <c r="N1349">
        <f t="shared" si="132"/>
        <v>3.39</v>
      </c>
      <c r="O1349">
        <f t="shared" si="133"/>
        <v>1.6</v>
      </c>
    </row>
    <row r="1350" spans="1:15" x14ac:dyDescent="0.25">
      <c r="A1350" t="s">
        <v>1701</v>
      </c>
      <c r="B1350">
        <v>2</v>
      </c>
      <c r="C1350" t="s">
        <v>372</v>
      </c>
      <c r="D1350">
        <v>402.05</v>
      </c>
      <c r="E1350">
        <v>2821.6982019103875</v>
      </c>
      <c r="F1350">
        <v>0.95</v>
      </c>
      <c r="G1350">
        <v>1.1000000000000001</v>
      </c>
      <c r="H1350">
        <v>30</v>
      </c>
      <c r="I1350">
        <v>9.9</v>
      </c>
      <c r="J1350" t="s">
        <v>1627</v>
      </c>
      <c r="K1350">
        <v>120</v>
      </c>
      <c r="L1350">
        <v>11</v>
      </c>
      <c r="M1350">
        <v>115</v>
      </c>
      <c r="N1350">
        <f t="shared" si="132"/>
        <v>3.39</v>
      </c>
      <c r="O1350">
        <f t="shared" si="133"/>
        <v>1.6</v>
      </c>
    </row>
    <row r="1351" spans="1:15" x14ac:dyDescent="0.25">
      <c r="A1351" t="s">
        <v>1702</v>
      </c>
      <c r="B1351">
        <v>3</v>
      </c>
      <c r="C1351" t="s">
        <v>281</v>
      </c>
      <c r="D1351">
        <v>500.65</v>
      </c>
      <c r="E1351">
        <v>3513.9</v>
      </c>
      <c r="F1351">
        <v>0.95</v>
      </c>
      <c r="G1351">
        <v>1.1000000000000001</v>
      </c>
      <c r="H1351">
        <v>44</v>
      </c>
      <c r="I1351">
        <v>14.8</v>
      </c>
      <c r="J1351" t="s">
        <v>1627</v>
      </c>
      <c r="K1351">
        <v>120</v>
      </c>
      <c r="L1351">
        <v>11</v>
      </c>
      <c r="M1351">
        <v>115</v>
      </c>
      <c r="N1351">
        <f t="shared" si="132"/>
        <v>3.39</v>
      </c>
      <c r="O1351">
        <f t="shared" si="133"/>
        <v>1.6</v>
      </c>
    </row>
    <row r="1352" spans="1:15" x14ac:dyDescent="0.25">
      <c r="A1352" t="s">
        <v>1703</v>
      </c>
      <c r="B1352">
        <v>0</v>
      </c>
      <c r="C1352" t="s">
        <v>278</v>
      </c>
      <c r="D1352">
        <v>0</v>
      </c>
      <c r="E1352">
        <v>1300.1600000000001</v>
      </c>
      <c r="G1352">
        <v>1.5</v>
      </c>
      <c r="J1352" t="s">
        <v>1627</v>
      </c>
      <c r="K1352">
        <v>120</v>
      </c>
      <c r="L1352">
        <v>16</v>
      </c>
      <c r="M1352">
        <v>115</v>
      </c>
      <c r="N1352">
        <f t="shared" si="132"/>
        <v>2.62</v>
      </c>
      <c r="O1352">
        <f t="shared" si="133"/>
        <v>2.4</v>
      </c>
    </row>
    <row r="1353" spans="1:15" x14ac:dyDescent="0.25">
      <c r="A1353" t="s">
        <v>1704</v>
      </c>
      <c r="B1353">
        <v>1</v>
      </c>
      <c r="C1353" t="s">
        <v>370</v>
      </c>
      <c r="D1353">
        <v>421.59999999999997</v>
      </c>
      <c r="E1353">
        <v>3241.8333772189817</v>
      </c>
      <c r="F1353">
        <v>0.95</v>
      </c>
      <c r="G1353">
        <v>1.1000000000000001</v>
      </c>
      <c r="H1353">
        <v>26</v>
      </c>
      <c r="I1353">
        <v>8.6999999999999993</v>
      </c>
      <c r="J1353" t="s">
        <v>1627</v>
      </c>
      <c r="K1353">
        <v>120</v>
      </c>
      <c r="L1353">
        <v>16</v>
      </c>
      <c r="M1353">
        <v>115</v>
      </c>
      <c r="N1353">
        <f t="shared" si="132"/>
        <v>2.62</v>
      </c>
      <c r="O1353">
        <f t="shared" si="133"/>
        <v>2.4</v>
      </c>
    </row>
    <row r="1354" spans="1:15" x14ac:dyDescent="0.25">
      <c r="A1354" t="s">
        <v>1705</v>
      </c>
      <c r="B1354">
        <v>2</v>
      </c>
      <c r="C1354" t="s">
        <v>372</v>
      </c>
      <c r="D1354">
        <v>452.2</v>
      </c>
      <c r="E1354">
        <v>3471.5459677567114</v>
      </c>
      <c r="F1354">
        <v>0.95</v>
      </c>
      <c r="G1354">
        <v>1.1000000000000001</v>
      </c>
      <c r="H1354">
        <v>30</v>
      </c>
      <c r="I1354">
        <v>9.8000000000000007</v>
      </c>
      <c r="J1354" t="s">
        <v>1627</v>
      </c>
      <c r="K1354">
        <v>120</v>
      </c>
      <c r="L1354">
        <v>16</v>
      </c>
      <c r="M1354">
        <v>115</v>
      </c>
      <c r="N1354">
        <f t="shared" si="132"/>
        <v>2.62</v>
      </c>
      <c r="O1354">
        <f t="shared" si="133"/>
        <v>2.4</v>
      </c>
    </row>
    <row r="1355" spans="1:15" x14ac:dyDescent="0.25">
      <c r="A1355" t="s">
        <v>1706</v>
      </c>
      <c r="B1355">
        <v>3</v>
      </c>
      <c r="C1355" t="s">
        <v>281</v>
      </c>
      <c r="D1355">
        <v>629</v>
      </c>
      <c r="E1355">
        <v>4829.7</v>
      </c>
      <c r="F1355">
        <v>0.95</v>
      </c>
      <c r="G1355">
        <v>1.1000000000000001</v>
      </c>
      <c r="H1355">
        <v>44.8</v>
      </c>
      <c r="I1355">
        <v>14.3</v>
      </c>
      <c r="J1355" t="s">
        <v>1627</v>
      </c>
      <c r="K1355">
        <v>120</v>
      </c>
      <c r="L1355">
        <v>16</v>
      </c>
      <c r="M1355">
        <v>115</v>
      </c>
      <c r="N1355">
        <f t="shared" si="132"/>
        <v>2.62</v>
      </c>
      <c r="O1355">
        <f t="shared" si="133"/>
        <v>2.4</v>
      </c>
    </row>
    <row r="1356" spans="1:15" x14ac:dyDescent="0.25">
      <c r="A1356" t="s">
        <v>1707</v>
      </c>
      <c r="B1356">
        <v>0</v>
      </c>
      <c r="C1356" t="s">
        <v>278</v>
      </c>
      <c r="D1356">
        <v>0</v>
      </c>
      <c r="E1356">
        <v>2029.6000000000001</v>
      </c>
      <c r="G1356">
        <v>1.5</v>
      </c>
      <c r="J1356" t="s">
        <v>1627</v>
      </c>
      <c r="K1356">
        <v>120</v>
      </c>
      <c r="L1356">
        <v>21</v>
      </c>
      <c r="M1356">
        <v>115</v>
      </c>
      <c r="N1356">
        <f t="shared" si="132"/>
        <v>4.12</v>
      </c>
      <c r="O1356">
        <f t="shared" si="133"/>
        <v>3.2</v>
      </c>
    </row>
    <row r="1357" spans="1:15" x14ac:dyDescent="0.25">
      <c r="A1357" t="s">
        <v>1708</v>
      </c>
      <c r="B1357">
        <v>1</v>
      </c>
      <c r="C1357" t="s">
        <v>370</v>
      </c>
      <c r="D1357">
        <v>460.32664649908816</v>
      </c>
      <c r="E1357">
        <v>4175.015825613802</v>
      </c>
      <c r="F1357">
        <v>0.85</v>
      </c>
      <c r="G1357">
        <v>1.05</v>
      </c>
      <c r="H1357">
        <v>26</v>
      </c>
      <c r="I1357">
        <v>8.6999999999999993</v>
      </c>
      <c r="J1357" t="s">
        <v>1627</v>
      </c>
      <c r="K1357">
        <v>120</v>
      </c>
      <c r="L1357">
        <v>21</v>
      </c>
      <c r="M1357">
        <v>115</v>
      </c>
      <c r="N1357">
        <f t="shared" si="132"/>
        <v>4.12</v>
      </c>
      <c r="O1357">
        <f t="shared" si="133"/>
        <v>3.2</v>
      </c>
    </row>
    <row r="1358" spans="1:15" x14ac:dyDescent="0.25">
      <c r="A1358" t="s">
        <v>1709</v>
      </c>
      <c r="B1358">
        <v>2</v>
      </c>
      <c r="C1358" t="s">
        <v>372</v>
      </c>
      <c r="D1358">
        <v>492.94486408051222</v>
      </c>
      <c r="E1358">
        <v>4470.8526528786542</v>
      </c>
      <c r="F1358">
        <v>0.85</v>
      </c>
      <c r="G1358">
        <v>1.05</v>
      </c>
      <c r="H1358">
        <v>30</v>
      </c>
      <c r="I1358">
        <v>9.8000000000000007</v>
      </c>
      <c r="J1358" t="s">
        <v>1627</v>
      </c>
      <c r="K1358">
        <v>120</v>
      </c>
      <c r="L1358">
        <v>21</v>
      </c>
      <c r="M1358">
        <v>115</v>
      </c>
      <c r="N1358">
        <f t="shared" si="132"/>
        <v>4.12</v>
      </c>
      <c r="O1358">
        <f t="shared" si="133"/>
        <v>3.2</v>
      </c>
    </row>
    <row r="1359" spans="1:15" x14ac:dyDescent="0.25">
      <c r="A1359" t="s">
        <v>1710</v>
      </c>
      <c r="B1359">
        <v>3</v>
      </c>
      <c r="C1359" t="s">
        <v>281</v>
      </c>
      <c r="D1359">
        <v>685.79700000000003</v>
      </c>
      <c r="E1359">
        <v>6219.96</v>
      </c>
      <c r="F1359">
        <v>0.85</v>
      </c>
      <c r="G1359">
        <v>1.05</v>
      </c>
      <c r="H1359">
        <v>44.8</v>
      </c>
      <c r="I1359">
        <v>14.3</v>
      </c>
      <c r="J1359" t="s">
        <v>1627</v>
      </c>
      <c r="K1359">
        <v>120</v>
      </c>
      <c r="L1359">
        <v>21</v>
      </c>
      <c r="M1359">
        <v>115</v>
      </c>
      <c r="N1359">
        <f t="shared" si="132"/>
        <v>4.12</v>
      </c>
      <c r="O1359">
        <f t="shared" si="133"/>
        <v>3.2</v>
      </c>
    </row>
    <row r="1360" spans="1:15" x14ac:dyDescent="0.25">
      <c r="A1360" t="s">
        <v>1711</v>
      </c>
      <c r="B1360">
        <v>0</v>
      </c>
      <c r="C1360" t="s">
        <v>278</v>
      </c>
      <c r="D1360">
        <v>0</v>
      </c>
      <c r="E1360">
        <v>1138.3200000000002</v>
      </c>
      <c r="G1360">
        <v>1.5</v>
      </c>
      <c r="J1360" t="s">
        <v>1627</v>
      </c>
      <c r="K1360">
        <v>140</v>
      </c>
      <c r="L1360">
        <v>11</v>
      </c>
      <c r="M1360">
        <v>135</v>
      </c>
      <c r="N1360">
        <f t="shared" si="132"/>
        <v>3.29</v>
      </c>
      <c r="O1360">
        <f t="shared" si="133"/>
        <v>1.9</v>
      </c>
    </row>
    <row r="1361" spans="1:15" x14ac:dyDescent="0.25">
      <c r="A1361" t="s">
        <v>1712</v>
      </c>
      <c r="B1361">
        <v>1</v>
      </c>
      <c r="C1361" t="s">
        <v>370</v>
      </c>
      <c r="D1361">
        <v>437.75</v>
      </c>
      <c r="E1361">
        <v>3077.015307780141</v>
      </c>
      <c r="F1361">
        <v>0.95</v>
      </c>
      <c r="G1361">
        <v>1.1000000000000001</v>
      </c>
      <c r="H1361">
        <v>26</v>
      </c>
      <c r="I1361">
        <v>10.1</v>
      </c>
      <c r="J1361" t="s">
        <v>1627</v>
      </c>
      <c r="K1361">
        <v>140</v>
      </c>
      <c r="L1361">
        <v>11</v>
      </c>
      <c r="M1361">
        <v>135</v>
      </c>
      <c r="N1361">
        <f t="shared" si="132"/>
        <v>3.29</v>
      </c>
      <c r="O1361">
        <f t="shared" si="133"/>
        <v>1.9</v>
      </c>
    </row>
    <row r="1362" spans="1:15" x14ac:dyDescent="0.25">
      <c r="A1362" t="s">
        <v>1713</v>
      </c>
      <c r="B1362">
        <v>2</v>
      </c>
      <c r="C1362" t="s">
        <v>372</v>
      </c>
      <c r="D1362">
        <v>474.3</v>
      </c>
      <c r="E1362">
        <v>3332.5766142436496</v>
      </c>
      <c r="F1362">
        <v>0.95</v>
      </c>
      <c r="G1362">
        <v>1.1000000000000001</v>
      </c>
      <c r="H1362">
        <v>30</v>
      </c>
      <c r="I1362">
        <v>11.2</v>
      </c>
      <c r="J1362" t="s">
        <v>1627</v>
      </c>
      <c r="K1362">
        <v>140</v>
      </c>
      <c r="L1362">
        <v>11</v>
      </c>
      <c r="M1362">
        <v>135</v>
      </c>
      <c r="N1362">
        <f t="shared" si="132"/>
        <v>3.29</v>
      </c>
      <c r="O1362">
        <f t="shared" si="133"/>
        <v>1.9</v>
      </c>
    </row>
    <row r="1363" spans="1:15" x14ac:dyDescent="0.25">
      <c r="A1363" t="s">
        <v>1714</v>
      </c>
      <c r="B1363">
        <v>3</v>
      </c>
      <c r="C1363" t="s">
        <v>281</v>
      </c>
      <c r="D1363">
        <v>598.4</v>
      </c>
      <c r="E1363">
        <v>4202.8999999999996</v>
      </c>
      <c r="F1363">
        <v>0.95</v>
      </c>
      <c r="G1363">
        <v>1.1000000000000001</v>
      </c>
      <c r="H1363">
        <v>44.8</v>
      </c>
      <c r="I1363">
        <v>17.5</v>
      </c>
      <c r="J1363" t="s">
        <v>1627</v>
      </c>
      <c r="K1363">
        <v>140</v>
      </c>
      <c r="L1363">
        <v>11</v>
      </c>
      <c r="M1363">
        <v>135</v>
      </c>
      <c r="N1363">
        <f t="shared" si="132"/>
        <v>3.29</v>
      </c>
      <c r="O1363">
        <f t="shared" si="133"/>
        <v>1.9</v>
      </c>
    </row>
    <row r="1364" spans="1:15" x14ac:dyDescent="0.25">
      <c r="A1364" t="s">
        <v>1715</v>
      </c>
      <c r="B1364">
        <v>0</v>
      </c>
      <c r="C1364" t="s">
        <v>278</v>
      </c>
      <c r="D1364">
        <v>0</v>
      </c>
      <c r="E1364">
        <v>1516.4</v>
      </c>
      <c r="G1364">
        <v>1.5</v>
      </c>
      <c r="J1364" t="s">
        <v>1627</v>
      </c>
      <c r="K1364">
        <v>140</v>
      </c>
      <c r="L1364">
        <v>16</v>
      </c>
      <c r="M1364">
        <v>135</v>
      </c>
      <c r="N1364">
        <f t="shared" si="132"/>
        <v>2.59</v>
      </c>
      <c r="O1364">
        <f t="shared" si="133"/>
        <v>2.8</v>
      </c>
    </row>
    <row r="1365" spans="1:15" x14ac:dyDescent="0.25">
      <c r="A1365" t="s">
        <v>1716</v>
      </c>
      <c r="B1365">
        <v>1</v>
      </c>
      <c r="C1365" t="s">
        <v>370</v>
      </c>
      <c r="D1365">
        <v>500.65</v>
      </c>
      <c r="E1365">
        <v>3844.4231409656436</v>
      </c>
      <c r="F1365">
        <v>0.95</v>
      </c>
      <c r="G1365">
        <v>1.1000000000000001</v>
      </c>
      <c r="H1365">
        <v>26</v>
      </c>
      <c r="I1365">
        <v>9.6</v>
      </c>
      <c r="J1365" t="s">
        <v>1627</v>
      </c>
      <c r="K1365">
        <v>140</v>
      </c>
      <c r="L1365">
        <v>16</v>
      </c>
      <c r="M1365">
        <v>135</v>
      </c>
      <c r="N1365">
        <f t="shared" si="132"/>
        <v>2.59</v>
      </c>
      <c r="O1365">
        <f t="shared" si="133"/>
        <v>2.8</v>
      </c>
    </row>
    <row r="1366" spans="1:15" x14ac:dyDescent="0.25">
      <c r="A1366" t="s">
        <v>1717</v>
      </c>
      <c r="B1366">
        <v>2</v>
      </c>
      <c r="C1366" t="s">
        <v>372</v>
      </c>
      <c r="D1366">
        <v>535.5</v>
      </c>
      <c r="E1366">
        <v>4117.1080284867467</v>
      </c>
      <c r="F1366">
        <v>0.95</v>
      </c>
      <c r="G1366">
        <v>1.1000000000000001</v>
      </c>
      <c r="H1366">
        <v>30</v>
      </c>
      <c r="I1366">
        <v>10.5</v>
      </c>
      <c r="J1366" t="s">
        <v>1627</v>
      </c>
      <c r="K1366">
        <v>140</v>
      </c>
      <c r="L1366">
        <v>16</v>
      </c>
      <c r="M1366">
        <v>135</v>
      </c>
      <c r="N1366">
        <f t="shared" si="132"/>
        <v>2.59</v>
      </c>
      <c r="O1366">
        <f t="shared" si="133"/>
        <v>2.8</v>
      </c>
    </row>
    <row r="1367" spans="1:15" x14ac:dyDescent="0.25">
      <c r="A1367" t="s">
        <v>1718</v>
      </c>
      <c r="B1367">
        <v>3</v>
      </c>
      <c r="C1367" t="s">
        <v>281</v>
      </c>
      <c r="D1367">
        <v>752.25</v>
      </c>
      <c r="E1367">
        <v>5776.7</v>
      </c>
      <c r="F1367">
        <v>0.95</v>
      </c>
      <c r="G1367">
        <v>1.1000000000000001</v>
      </c>
      <c r="H1367">
        <v>45.4</v>
      </c>
      <c r="I1367">
        <v>16.100000000000001</v>
      </c>
      <c r="J1367" t="s">
        <v>1627</v>
      </c>
      <c r="K1367">
        <v>140</v>
      </c>
      <c r="L1367">
        <v>16</v>
      </c>
      <c r="M1367">
        <v>135</v>
      </c>
      <c r="N1367">
        <f t="shared" si="132"/>
        <v>2.59</v>
      </c>
      <c r="O1367">
        <f t="shared" si="133"/>
        <v>2.8</v>
      </c>
    </row>
    <row r="1368" spans="1:15" x14ac:dyDescent="0.25">
      <c r="A1368" t="s">
        <v>1719</v>
      </c>
      <c r="B1368">
        <v>0</v>
      </c>
      <c r="C1368" t="s">
        <v>278</v>
      </c>
      <c r="D1368">
        <v>0</v>
      </c>
      <c r="E1368">
        <v>2368</v>
      </c>
      <c r="G1368">
        <v>1.5</v>
      </c>
      <c r="J1368" t="s">
        <v>1627</v>
      </c>
      <c r="K1368">
        <v>140</v>
      </c>
      <c r="L1368">
        <v>21</v>
      </c>
      <c r="M1368">
        <v>135</v>
      </c>
      <c r="N1368">
        <f t="shared" si="132"/>
        <v>4.0599999999999996</v>
      </c>
      <c r="O1368">
        <f t="shared" si="133"/>
        <v>3.7</v>
      </c>
    </row>
    <row r="1369" spans="1:15" x14ac:dyDescent="0.25">
      <c r="A1369" t="s">
        <v>1720</v>
      </c>
      <c r="B1369">
        <v>1</v>
      </c>
      <c r="C1369" t="s">
        <v>370</v>
      </c>
      <c r="D1369">
        <v>545.89184769340022</v>
      </c>
      <c r="E1369">
        <v>4951.0649025572329</v>
      </c>
      <c r="F1369">
        <v>0.85</v>
      </c>
      <c r="G1369">
        <v>1.05</v>
      </c>
      <c r="H1369">
        <v>26</v>
      </c>
      <c r="I1369">
        <v>9.6</v>
      </c>
      <c r="J1369" t="s">
        <v>1627</v>
      </c>
      <c r="K1369">
        <v>140</v>
      </c>
      <c r="L1369">
        <v>21</v>
      </c>
      <c r="M1369">
        <v>135</v>
      </c>
      <c r="N1369">
        <f t="shared" si="132"/>
        <v>4.0599999999999996</v>
      </c>
      <c r="O1369">
        <f t="shared" si="133"/>
        <v>3.7</v>
      </c>
    </row>
    <row r="1370" spans="1:15" x14ac:dyDescent="0.25">
      <c r="A1370" t="s">
        <v>1721</v>
      </c>
      <c r="B1370">
        <v>2</v>
      </c>
      <c r="C1370" t="s">
        <v>372</v>
      </c>
      <c r="D1370">
        <v>584.61194993728918</v>
      </c>
      <c r="E1370">
        <v>5302.2438770247491</v>
      </c>
      <c r="F1370">
        <v>0.85</v>
      </c>
      <c r="G1370">
        <v>1.05</v>
      </c>
      <c r="H1370">
        <v>30</v>
      </c>
      <c r="I1370">
        <v>10.5</v>
      </c>
      <c r="J1370" t="s">
        <v>1627</v>
      </c>
      <c r="K1370">
        <v>140</v>
      </c>
      <c r="L1370">
        <v>21</v>
      </c>
      <c r="M1370">
        <v>135</v>
      </c>
      <c r="N1370">
        <f t="shared" si="132"/>
        <v>4.0599999999999996</v>
      </c>
      <c r="O1370">
        <f t="shared" si="133"/>
        <v>3.7</v>
      </c>
    </row>
    <row r="1371" spans="1:15" x14ac:dyDescent="0.25">
      <c r="A1371" t="s">
        <v>1722</v>
      </c>
      <c r="B1371">
        <v>3</v>
      </c>
      <c r="C1371" t="s">
        <v>281</v>
      </c>
      <c r="D1371">
        <v>820.26699999999994</v>
      </c>
      <c r="E1371">
        <v>7439.56</v>
      </c>
      <c r="F1371">
        <v>0.85</v>
      </c>
      <c r="G1371">
        <v>1.05</v>
      </c>
      <c r="H1371">
        <v>45.4</v>
      </c>
      <c r="I1371">
        <v>16.100000000000001</v>
      </c>
      <c r="J1371" t="s">
        <v>1627</v>
      </c>
      <c r="K1371">
        <v>140</v>
      </c>
      <c r="L1371">
        <v>21</v>
      </c>
      <c r="M1371">
        <v>135</v>
      </c>
      <c r="N1371">
        <f t="shared" si="132"/>
        <v>4.0599999999999996</v>
      </c>
      <c r="O1371">
        <f t="shared" si="133"/>
        <v>3.7</v>
      </c>
    </row>
    <row r="1372" spans="1:15" x14ac:dyDescent="0.25">
      <c r="A1372" t="s">
        <v>1723</v>
      </c>
      <c r="B1372">
        <v>0</v>
      </c>
      <c r="C1372" t="s">
        <v>278</v>
      </c>
      <c r="D1372">
        <v>0</v>
      </c>
      <c r="E1372">
        <v>1301.52</v>
      </c>
      <c r="G1372">
        <v>1.5</v>
      </c>
      <c r="J1372" t="s">
        <v>1627</v>
      </c>
      <c r="K1372">
        <v>160</v>
      </c>
      <c r="L1372">
        <v>11</v>
      </c>
      <c r="M1372">
        <v>155</v>
      </c>
      <c r="N1372">
        <f t="shared" si="132"/>
        <v>3.19</v>
      </c>
      <c r="O1372">
        <f t="shared" si="133"/>
        <v>2.1</v>
      </c>
    </row>
    <row r="1373" spans="1:15" x14ac:dyDescent="0.25">
      <c r="A1373" t="s">
        <v>1724</v>
      </c>
      <c r="B1373">
        <v>1</v>
      </c>
      <c r="C1373" t="s">
        <v>370</v>
      </c>
      <c r="D1373">
        <v>503.2</v>
      </c>
      <c r="E1373">
        <v>3533.107636511756</v>
      </c>
      <c r="F1373">
        <v>0.95</v>
      </c>
      <c r="G1373">
        <v>1.1000000000000001</v>
      </c>
      <c r="H1373">
        <v>26</v>
      </c>
      <c r="I1373">
        <v>11</v>
      </c>
      <c r="J1373" t="s">
        <v>1627</v>
      </c>
      <c r="K1373">
        <v>160</v>
      </c>
      <c r="L1373">
        <v>11</v>
      </c>
      <c r="M1373">
        <v>155</v>
      </c>
      <c r="N1373">
        <f t="shared" ref="N1373:N1436" si="134">ROUND(IF($L1373=11,$R$30*$K1373+$S$30,IF($L1373=16,$R$31*$K1373+$S$31,IF($L1373=21,$R$32*$K1373+$S$32,""))),2)</f>
        <v>3.19</v>
      </c>
      <c r="O1373">
        <f t="shared" ref="O1373:O1436" si="135">ROUND(IF($L1373=11,$K1373*$X$30,IF($L1373=16,$K1373*$X$32,IF($L1373=21,$K1373*$X$34,""))),1)</f>
        <v>2.1</v>
      </c>
    </row>
    <row r="1374" spans="1:15" x14ac:dyDescent="0.25">
      <c r="A1374" t="s">
        <v>1725</v>
      </c>
      <c r="B1374">
        <v>2</v>
      </c>
      <c r="C1374" t="s">
        <v>372</v>
      </c>
      <c r="D1374">
        <v>545.69999999999993</v>
      </c>
      <c r="E1374">
        <v>3835.359341571188</v>
      </c>
      <c r="F1374">
        <v>0.95</v>
      </c>
      <c r="G1374">
        <v>1.1000000000000001</v>
      </c>
      <c r="H1374">
        <v>30</v>
      </c>
      <c r="I1374">
        <v>12.4</v>
      </c>
      <c r="J1374" t="s">
        <v>1627</v>
      </c>
      <c r="K1374">
        <v>160</v>
      </c>
      <c r="L1374">
        <v>11</v>
      </c>
      <c r="M1374">
        <v>155</v>
      </c>
      <c r="N1374">
        <f t="shared" si="134"/>
        <v>3.19</v>
      </c>
      <c r="O1374">
        <f t="shared" si="135"/>
        <v>2.1</v>
      </c>
    </row>
    <row r="1375" spans="1:15" x14ac:dyDescent="0.25">
      <c r="A1375" t="s">
        <v>1726</v>
      </c>
      <c r="B1375">
        <v>3</v>
      </c>
      <c r="C1375" t="s">
        <v>281</v>
      </c>
      <c r="D1375">
        <v>696.15</v>
      </c>
      <c r="E1375">
        <v>4891.8999999999996</v>
      </c>
      <c r="F1375">
        <v>0.95</v>
      </c>
      <c r="G1375">
        <v>1.1000000000000001</v>
      </c>
      <c r="H1375">
        <v>45.5</v>
      </c>
      <c r="I1375">
        <v>19.2</v>
      </c>
      <c r="J1375" t="s">
        <v>1627</v>
      </c>
      <c r="K1375">
        <v>160</v>
      </c>
      <c r="L1375">
        <v>11</v>
      </c>
      <c r="M1375">
        <v>155</v>
      </c>
      <c r="N1375">
        <f t="shared" si="134"/>
        <v>3.19</v>
      </c>
      <c r="O1375">
        <f t="shared" si="135"/>
        <v>2.1</v>
      </c>
    </row>
    <row r="1376" spans="1:15" x14ac:dyDescent="0.25">
      <c r="A1376" t="s">
        <v>1727</v>
      </c>
      <c r="B1376">
        <v>0</v>
      </c>
      <c r="C1376" t="s">
        <v>278</v>
      </c>
      <c r="D1376">
        <v>0</v>
      </c>
      <c r="E1376">
        <v>1733.3200000000002</v>
      </c>
      <c r="G1376">
        <v>1.5</v>
      </c>
      <c r="J1376" t="s">
        <v>1627</v>
      </c>
      <c r="K1376">
        <v>160</v>
      </c>
      <c r="L1376">
        <v>16</v>
      </c>
      <c r="M1376">
        <v>155</v>
      </c>
      <c r="N1376">
        <f t="shared" si="134"/>
        <v>2.56</v>
      </c>
      <c r="O1376">
        <f t="shared" si="135"/>
        <v>3.2</v>
      </c>
    </row>
    <row r="1377" spans="1:15" x14ac:dyDescent="0.25">
      <c r="A1377" t="s">
        <v>1728</v>
      </c>
      <c r="B1377">
        <v>1</v>
      </c>
      <c r="C1377" t="s">
        <v>370</v>
      </c>
      <c r="D1377">
        <v>574.6</v>
      </c>
      <c r="E1377">
        <v>4417.9368883555589</v>
      </c>
      <c r="F1377">
        <v>0.95</v>
      </c>
      <c r="G1377">
        <v>1.1000000000000001</v>
      </c>
      <c r="H1377">
        <v>26</v>
      </c>
      <c r="I1377">
        <v>11.5</v>
      </c>
      <c r="J1377" t="s">
        <v>1627</v>
      </c>
      <c r="K1377">
        <v>160</v>
      </c>
      <c r="L1377">
        <v>16</v>
      </c>
      <c r="M1377">
        <v>155</v>
      </c>
      <c r="N1377">
        <f t="shared" si="134"/>
        <v>2.56</v>
      </c>
      <c r="O1377">
        <f t="shared" si="135"/>
        <v>3.2</v>
      </c>
    </row>
    <row r="1378" spans="1:15" x14ac:dyDescent="0.25">
      <c r="A1378" t="s">
        <v>1729</v>
      </c>
      <c r="B1378">
        <v>2</v>
      </c>
      <c r="C1378" t="s">
        <v>372</v>
      </c>
      <c r="D1378">
        <v>613.69999999999993</v>
      </c>
      <c r="E1378">
        <v>4716.8848144627045</v>
      </c>
      <c r="F1378">
        <v>0.95</v>
      </c>
      <c r="G1378">
        <v>1.1000000000000001</v>
      </c>
      <c r="H1378">
        <v>30</v>
      </c>
      <c r="I1378">
        <v>12.8</v>
      </c>
      <c r="J1378" t="s">
        <v>1627</v>
      </c>
      <c r="K1378">
        <v>160</v>
      </c>
      <c r="L1378">
        <v>16</v>
      </c>
      <c r="M1378">
        <v>155</v>
      </c>
      <c r="N1378">
        <f t="shared" si="134"/>
        <v>2.56</v>
      </c>
      <c r="O1378">
        <f t="shared" si="135"/>
        <v>3.2</v>
      </c>
    </row>
    <row r="1379" spans="1:15" x14ac:dyDescent="0.25">
      <c r="A1379" t="s">
        <v>1730</v>
      </c>
      <c r="B1379">
        <v>3</v>
      </c>
      <c r="C1379" t="s">
        <v>281</v>
      </c>
      <c r="D1379">
        <v>875.5</v>
      </c>
      <c r="E1379">
        <v>6723.7</v>
      </c>
      <c r="F1379">
        <v>0.95</v>
      </c>
      <c r="G1379">
        <v>1.1000000000000001</v>
      </c>
      <c r="H1379">
        <v>46.4</v>
      </c>
      <c r="I1379">
        <v>19.600000000000001</v>
      </c>
      <c r="J1379" t="s">
        <v>1627</v>
      </c>
      <c r="K1379">
        <v>160</v>
      </c>
      <c r="L1379">
        <v>16</v>
      </c>
      <c r="M1379">
        <v>155</v>
      </c>
      <c r="N1379">
        <f t="shared" si="134"/>
        <v>2.56</v>
      </c>
      <c r="O1379">
        <f t="shared" si="135"/>
        <v>3.2</v>
      </c>
    </row>
    <row r="1380" spans="1:15" x14ac:dyDescent="0.25">
      <c r="A1380" t="s">
        <v>1731</v>
      </c>
      <c r="B1380">
        <v>0</v>
      </c>
      <c r="C1380" t="s">
        <v>278</v>
      </c>
      <c r="D1380">
        <v>0</v>
      </c>
      <c r="E1380">
        <v>2705.6000000000004</v>
      </c>
      <c r="G1380">
        <v>1.5</v>
      </c>
      <c r="J1380" t="s">
        <v>1627</v>
      </c>
      <c r="K1380">
        <v>160</v>
      </c>
      <c r="L1380">
        <v>21</v>
      </c>
      <c r="M1380">
        <v>155</v>
      </c>
      <c r="N1380">
        <f t="shared" si="134"/>
        <v>4.01</v>
      </c>
      <c r="O1380">
        <f t="shared" si="135"/>
        <v>4.3</v>
      </c>
    </row>
    <row r="1381" spans="1:15" x14ac:dyDescent="0.25">
      <c r="A1381" t="s">
        <v>1732</v>
      </c>
      <c r="B1381">
        <v>1</v>
      </c>
      <c r="C1381" t="s">
        <v>370</v>
      </c>
      <c r="D1381">
        <v>627.32837737821751</v>
      </c>
      <c r="E1381">
        <v>5689.6682460807178</v>
      </c>
      <c r="F1381">
        <v>0.85</v>
      </c>
      <c r="G1381">
        <v>1.05</v>
      </c>
      <c r="H1381">
        <v>26</v>
      </c>
      <c r="I1381">
        <v>11.5</v>
      </c>
      <c r="J1381" t="s">
        <v>1627</v>
      </c>
      <c r="K1381">
        <v>160</v>
      </c>
      <c r="L1381">
        <v>21</v>
      </c>
      <c r="M1381">
        <v>155</v>
      </c>
      <c r="N1381">
        <f t="shared" si="134"/>
        <v>4.01</v>
      </c>
      <c r="O1381">
        <f t="shared" si="135"/>
        <v>4.3</v>
      </c>
    </row>
    <row r="1382" spans="1:15" x14ac:dyDescent="0.25">
      <c r="A1382" t="s">
        <v>1733</v>
      </c>
      <c r="B1382">
        <v>2</v>
      </c>
      <c r="C1382" t="s">
        <v>372</v>
      </c>
      <c r="D1382">
        <v>669.77772016979918</v>
      </c>
      <c r="E1382">
        <v>6074.6702425752001</v>
      </c>
      <c r="F1382">
        <v>0.85</v>
      </c>
      <c r="G1382">
        <v>1.05</v>
      </c>
      <c r="H1382">
        <v>30</v>
      </c>
      <c r="I1382">
        <v>12.8</v>
      </c>
      <c r="J1382" t="s">
        <v>1627</v>
      </c>
      <c r="K1382">
        <v>160</v>
      </c>
      <c r="L1382">
        <v>21</v>
      </c>
      <c r="M1382">
        <v>155</v>
      </c>
      <c r="N1382">
        <f t="shared" si="134"/>
        <v>4.01</v>
      </c>
      <c r="O1382">
        <f t="shared" si="135"/>
        <v>4.3</v>
      </c>
    </row>
    <row r="1383" spans="1:15" x14ac:dyDescent="0.25">
      <c r="A1383" t="s">
        <v>1734</v>
      </c>
      <c r="B1383">
        <v>3</v>
      </c>
      <c r="C1383" t="s">
        <v>281</v>
      </c>
      <c r="D1383">
        <v>954.73699999999997</v>
      </c>
      <c r="E1383">
        <v>8659.16</v>
      </c>
      <c r="F1383">
        <v>0.85</v>
      </c>
      <c r="G1383">
        <v>1.05</v>
      </c>
      <c r="H1383">
        <v>46.4</v>
      </c>
      <c r="I1383">
        <v>19.600000000000001</v>
      </c>
      <c r="J1383" t="s">
        <v>1627</v>
      </c>
      <c r="K1383">
        <v>160</v>
      </c>
      <c r="L1383">
        <v>21</v>
      </c>
      <c r="M1383">
        <v>155</v>
      </c>
      <c r="N1383">
        <f t="shared" si="134"/>
        <v>4.01</v>
      </c>
      <c r="O1383">
        <f t="shared" si="135"/>
        <v>4.3</v>
      </c>
    </row>
    <row r="1384" spans="1:15" x14ac:dyDescent="0.25">
      <c r="A1384" t="s">
        <v>1735</v>
      </c>
      <c r="B1384">
        <v>0</v>
      </c>
      <c r="C1384" t="s">
        <v>278</v>
      </c>
      <c r="D1384">
        <v>0</v>
      </c>
      <c r="E1384">
        <v>1464.0400000000002</v>
      </c>
      <c r="G1384">
        <v>1.5</v>
      </c>
      <c r="J1384" t="s">
        <v>1627</v>
      </c>
      <c r="K1384">
        <v>180</v>
      </c>
      <c r="L1384">
        <v>11</v>
      </c>
      <c r="M1384">
        <v>175</v>
      </c>
      <c r="N1384">
        <f t="shared" si="134"/>
        <v>3.09</v>
      </c>
      <c r="O1384">
        <f t="shared" si="135"/>
        <v>2.4</v>
      </c>
    </row>
    <row r="1385" spans="1:15" x14ac:dyDescent="0.25">
      <c r="A1385" t="s">
        <v>1736</v>
      </c>
      <c r="B1385">
        <v>1</v>
      </c>
      <c r="C1385" t="s">
        <v>370</v>
      </c>
      <c r="D1385">
        <v>573.83766580061922</v>
      </c>
      <c r="E1385">
        <v>4030.7284303866513</v>
      </c>
      <c r="F1385">
        <v>0.95</v>
      </c>
      <c r="G1385">
        <v>1.1000000000000001</v>
      </c>
      <c r="H1385">
        <v>26</v>
      </c>
      <c r="I1385">
        <v>12.2</v>
      </c>
      <c r="J1385" t="s">
        <v>1627</v>
      </c>
      <c r="K1385">
        <v>180</v>
      </c>
      <c r="L1385">
        <v>11</v>
      </c>
      <c r="M1385">
        <v>175</v>
      </c>
      <c r="N1385">
        <f t="shared" si="134"/>
        <v>3.09</v>
      </c>
      <c r="O1385">
        <f t="shared" si="135"/>
        <v>2.4</v>
      </c>
    </row>
    <row r="1386" spans="1:15" x14ac:dyDescent="0.25">
      <c r="A1386" t="s">
        <v>1737</v>
      </c>
      <c r="B1386">
        <v>2</v>
      </c>
      <c r="C1386" t="s">
        <v>372</v>
      </c>
      <c r="D1386">
        <v>622.9285599254307</v>
      </c>
      <c r="E1386">
        <v>4375.55079813051</v>
      </c>
      <c r="F1386">
        <v>0.95</v>
      </c>
      <c r="G1386">
        <v>1.1000000000000001</v>
      </c>
      <c r="H1386">
        <v>30</v>
      </c>
      <c r="I1386">
        <v>13.7</v>
      </c>
      <c r="J1386" t="s">
        <v>1627</v>
      </c>
      <c r="K1386">
        <v>180</v>
      </c>
      <c r="L1386">
        <v>11</v>
      </c>
      <c r="M1386">
        <v>175</v>
      </c>
      <c r="N1386">
        <f t="shared" si="134"/>
        <v>3.09</v>
      </c>
      <c r="O1386">
        <f t="shared" si="135"/>
        <v>2.4</v>
      </c>
    </row>
    <row r="1387" spans="1:15" x14ac:dyDescent="0.25">
      <c r="A1387" t="s">
        <v>1738</v>
      </c>
      <c r="B1387">
        <v>3</v>
      </c>
      <c r="C1387" t="s">
        <v>281</v>
      </c>
      <c r="D1387">
        <v>794.529</v>
      </c>
      <c r="E1387">
        <v>5580.9</v>
      </c>
      <c r="F1387">
        <v>0.95</v>
      </c>
      <c r="G1387">
        <v>1.1000000000000001</v>
      </c>
      <c r="H1387">
        <v>46</v>
      </c>
      <c r="I1387">
        <v>22</v>
      </c>
      <c r="J1387" t="s">
        <v>1627</v>
      </c>
      <c r="K1387">
        <v>180</v>
      </c>
      <c r="L1387">
        <v>11</v>
      </c>
      <c r="M1387">
        <v>175</v>
      </c>
      <c r="N1387">
        <f t="shared" si="134"/>
        <v>3.09</v>
      </c>
      <c r="O1387">
        <f t="shared" si="135"/>
        <v>2.4</v>
      </c>
    </row>
    <row r="1388" spans="1:15" x14ac:dyDescent="0.25">
      <c r="A1388" t="s">
        <v>1739</v>
      </c>
      <c r="B1388">
        <v>0</v>
      </c>
      <c r="C1388" t="s">
        <v>278</v>
      </c>
      <c r="D1388">
        <v>0</v>
      </c>
      <c r="E1388">
        <v>1949.5600000000002</v>
      </c>
      <c r="G1388">
        <v>1.5</v>
      </c>
      <c r="J1388" t="s">
        <v>1627</v>
      </c>
      <c r="K1388">
        <v>180</v>
      </c>
      <c r="L1388">
        <v>16</v>
      </c>
      <c r="M1388">
        <v>175</v>
      </c>
      <c r="N1388">
        <f t="shared" si="134"/>
        <v>2.52</v>
      </c>
      <c r="O1388">
        <f t="shared" si="135"/>
        <v>3.6</v>
      </c>
    </row>
    <row r="1389" spans="1:15" x14ac:dyDescent="0.25">
      <c r="A1389" t="s">
        <v>1740</v>
      </c>
      <c r="B1389">
        <v>1</v>
      </c>
      <c r="C1389" t="s">
        <v>370</v>
      </c>
      <c r="D1389">
        <v>583.36255601889934</v>
      </c>
      <c r="E1389">
        <v>4843.4549704976926</v>
      </c>
      <c r="F1389">
        <v>0.95</v>
      </c>
      <c r="G1389">
        <v>1.1000000000000001</v>
      </c>
      <c r="H1389">
        <v>26</v>
      </c>
      <c r="I1389">
        <v>11.5</v>
      </c>
      <c r="J1389" t="s">
        <v>1627</v>
      </c>
      <c r="K1389">
        <v>180</v>
      </c>
      <c r="L1389">
        <v>16</v>
      </c>
      <c r="M1389">
        <v>175</v>
      </c>
      <c r="N1389">
        <f t="shared" si="134"/>
        <v>2.52</v>
      </c>
      <c r="O1389">
        <f t="shared" si="135"/>
        <v>3.6</v>
      </c>
    </row>
    <row r="1390" spans="1:15" x14ac:dyDescent="0.25">
      <c r="A1390" t="s">
        <v>1741</v>
      </c>
      <c r="B1390">
        <v>2</v>
      </c>
      <c r="C1390" t="s">
        <v>372</v>
      </c>
      <c r="D1390">
        <v>622.83686964028004</v>
      </c>
      <c r="E1390">
        <v>5171.1963699821436</v>
      </c>
      <c r="F1390">
        <v>0.95</v>
      </c>
      <c r="G1390">
        <v>1.1000000000000001</v>
      </c>
      <c r="H1390">
        <v>30</v>
      </c>
      <c r="I1390">
        <v>12.8</v>
      </c>
      <c r="J1390" t="s">
        <v>1627</v>
      </c>
      <c r="K1390">
        <v>180</v>
      </c>
      <c r="L1390">
        <v>16</v>
      </c>
      <c r="M1390">
        <v>175</v>
      </c>
      <c r="N1390">
        <f t="shared" si="134"/>
        <v>2.52</v>
      </c>
      <c r="O1390">
        <f t="shared" si="135"/>
        <v>3.6</v>
      </c>
    </row>
    <row r="1391" spans="1:15" x14ac:dyDescent="0.25">
      <c r="A1391" t="s">
        <v>1742</v>
      </c>
      <c r="B1391">
        <v>3</v>
      </c>
      <c r="C1391" t="s">
        <v>281</v>
      </c>
      <c r="D1391">
        <v>887.82499999999993</v>
      </c>
      <c r="E1391">
        <v>7371.3</v>
      </c>
      <c r="F1391">
        <v>0.95</v>
      </c>
      <c r="G1391">
        <v>1.1000000000000001</v>
      </c>
      <c r="H1391">
        <v>46.4</v>
      </c>
      <c r="I1391">
        <v>19.600000000000001</v>
      </c>
      <c r="J1391" t="s">
        <v>1627</v>
      </c>
      <c r="K1391">
        <v>180</v>
      </c>
      <c r="L1391">
        <v>16</v>
      </c>
      <c r="M1391">
        <v>175</v>
      </c>
      <c r="N1391">
        <f t="shared" si="134"/>
        <v>2.52</v>
      </c>
      <c r="O1391">
        <f t="shared" si="135"/>
        <v>3.6</v>
      </c>
    </row>
    <row r="1392" spans="1:15" x14ac:dyDescent="0.25">
      <c r="A1392" t="s">
        <v>1743</v>
      </c>
      <c r="B1392">
        <v>0</v>
      </c>
      <c r="C1392" t="s">
        <v>278</v>
      </c>
      <c r="D1392">
        <v>0</v>
      </c>
      <c r="E1392">
        <v>3044</v>
      </c>
      <c r="G1392">
        <v>1.5</v>
      </c>
      <c r="J1392" t="s">
        <v>1627</v>
      </c>
      <c r="K1392">
        <v>180</v>
      </c>
      <c r="L1392">
        <v>21</v>
      </c>
      <c r="M1392">
        <v>175</v>
      </c>
      <c r="N1392">
        <f t="shared" si="134"/>
        <v>3.96</v>
      </c>
      <c r="O1392">
        <f t="shared" si="135"/>
        <v>4.8</v>
      </c>
    </row>
    <row r="1393" spans="1:15" x14ac:dyDescent="0.25">
      <c r="A1393" t="s">
        <v>1744</v>
      </c>
      <c r="B1393">
        <v>1</v>
      </c>
      <c r="C1393" t="s">
        <v>370</v>
      </c>
      <c r="D1393">
        <v>637.60494131383064</v>
      </c>
      <c r="E1393">
        <v>6016.7573462820046</v>
      </c>
      <c r="F1393">
        <v>0.85</v>
      </c>
      <c r="G1393">
        <v>1.05</v>
      </c>
      <c r="H1393">
        <v>26</v>
      </c>
      <c r="I1393">
        <v>11.5</v>
      </c>
      <c r="J1393" t="s">
        <v>1627</v>
      </c>
      <c r="K1393">
        <v>180</v>
      </c>
      <c r="L1393">
        <v>21</v>
      </c>
      <c r="M1393">
        <v>175</v>
      </c>
      <c r="N1393">
        <f t="shared" si="134"/>
        <v>3.96</v>
      </c>
      <c r="O1393">
        <f t="shared" si="135"/>
        <v>4.8</v>
      </c>
    </row>
    <row r="1394" spans="1:15" x14ac:dyDescent="0.25">
      <c r="A1394" t="s">
        <v>1745</v>
      </c>
      <c r="B1394">
        <v>2</v>
      </c>
      <c r="C1394" t="s">
        <v>372</v>
      </c>
      <c r="D1394">
        <v>680.74966693991053</v>
      </c>
      <c r="E1394">
        <v>6423.892435808023</v>
      </c>
      <c r="F1394">
        <v>0.85</v>
      </c>
      <c r="G1394">
        <v>1.05</v>
      </c>
      <c r="H1394">
        <v>30</v>
      </c>
      <c r="I1394">
        <v>12.8</v>
      </c>
      <c r="J1394" t="s">
        <v>1627</v>
      </c>
      <c r="K1394">
        <v>180</v>
      </c>
      <c r="L1394">
        <v>21</v>
      </c>
      <c r="M1394">
        <v>175</v>
      </c>
      <c r="N1394">
        <f t="shared" si="134"/>
        <v>3.96</v>
      </c>
      <c r="O1394">
        <f t="shared" si="135"/>
        <v>4.8</v>
      </c>
    </row>
    <row r="1395" spans="1:15" x14ac:dyDescent="0.25">
      <c r="A1395" t="s">
        <v>1746</v>
      </c>
      <c r="B1395">
        <v>3</v>
      </c>
      <c r="C1395" t="s">
        <v>281</v>
      </c>
      <c r="D1395">
        <v>970.37700000000007</v>
      </c>
      <c r="E1395">
        <v>9156.9599999999991</v>
      </c>
      <c r="F1395">
        <v>0.85</v>
      </c>
      <c r="G1395">
        <v>1.05</v>
      </c>
      <c r="H1395">
        <v>46.4</v>
      </c>
      <c r="I1395">
        <v>19.600000000000001</v>
      </c>
      <c r="J1395" t="s">
        <v>1627</v>
      </c>
      <c r="K1395">
        <v>180</v>
      </c>
      <c r="L1395">
        <v>21</v>
      </c>
      <c r="M1395">
        <v>175</v>
      </c>
      <c r="N1395">
        <f t="shared" si="134"/>
        <v>3.96</v>
      </c>
      <c r="O1395">
        <f t="shared" si="135"/>
        <v>4.8</v>
      </c>
    </row>
    <row r="1396" spans="1:15" x14ac:dyDescent="0.25">
      <c r="A1396" t="s">
        <v>1747</v>
      </c>
      <c r="B1396">
        <v>0</v>
      </c>
      <c r="C1396" t="s">
        <v>278</v>
      </c>
      <c r="D1396">
        <v>0</v>
      </c>
      <c r="E1396">
        <v>1626.5600000000002</v>
      </c>
      <c r="G1396">
        <v>1.5</v>
      </c>
      <c r="J1396" t="s">
        <v>1627</v>
      </c>
      <c r="K1396">
        <v>200</v>
      </c>
      <c r="L1396">
        <v>11</v>
      </c>
      <c r="M1396">
        <v>195</v>
      </c>
      <c r="N1396">
        <f t="shared" si="134"/>
        <v>2.99</v>
      </c>
      <c r="O1396">
        <f t="shared" si="135"/>
        <v>2.7</v>
      </c>
    </row>
    <row r="1397" spans="1:15" x14ac:dyDescent="0.25">
      <c r="A1397" t="s">
        <v>1748</v>
      </c>
      <c r="B1397">
        <v>1</v>
      </c>
      <c r="C1397" t="s">
        <v>370</v>
      </c>
      <c r="D1397">
        <v>629.85</v>
      </c>
      <c r="E1397">
        <v>4422.7050634086982</v>
      </c>
      <c r="F1397">
        <v>0.95</v>
      </c>
      <c r="G1397">
        <v>1.1000000000000001</v>
      </c>
      <c r="H1397">
        <v>26</v>
      </c>
      <c r="I1397">
        <v>13.4</v>
      </c>
      <c r="J1397" t="s">
        <v>1627</v>
      </c>
      <c r="K1397">
        <v>200</v>
      </c>
      <c r="L1397">
        <v>11</v>
      </c>
      <c r="M1397">
        <v>195</v>
      </c>
      <c r="N1397">
        <f t="shared" si="134"/>
        <v>2.99</v>
      </c>
      <c r="O1397">
        <f t="shared" si="135"/>
        <v>2.7</v>
      </c>
    </row>
    <row r="1398" spans="1:15" x14ac:dyDescent="0.25">
      <c r="A1398" t="s">
        <v>1749</v>
      </c>
      <c r="B1398">
        <v>2</v>
      </c>
      <c r="C1398" t="s">
        <v>372</v>
      </c>
      <c r="D1398">
        <v>685.94999999999993</v>
      </c>
      <c r="E1398">
        <v>4820.649682883678</v>
      </c>
      <c r="F1398">
        <v>0.95</v>
      </c>
      <c r="G1398">
        <v>1.1000000000000001</v>
      </c>
      <c r="H1398">
        <v>30</v>
      </c>
      <c r="I1398">
        <v>14.8</v>
      </c>
      <c r="J1398" t="s">
        <v>1627</v>
      </c>
      <c r="K1398">
        <v>200</v>
      </c>
      <c r="L1398">
        <v>11</v>
      </c>
      <c r="M1398">
        <v>195</v>
      </c>
      <c r="N1398">
        <f t="shared" si="134"/>
        <v>2.99</v>
      </c>
      <c r="O1398">
        <f t="shared" si="135"/>
        <v>2.7</v>
      </c>
    </row>
    <row r="1399" spans="1:15" x14ac:dyDescent="0.25">
      <c r="A1399" t="s">
        <v>1750</v>
      </c>
      <c r="B1399">
        <v>3</v>
      </c>
      <c r="C1399" t="s">
        <v>281</v>
      </c>
      <c r="D1399">
        <v>892.5</v>
      </c>
      <c r="E1399">
        <v>6269.9</v>
      </c>
      <c r="F1399">
        <v>0.95</v>
      </c>
      <c r="G1399">
        <v>1.1000000000000001</v>
      </c>
      <c r="H1399">
        <v>46.5</v>
      </c>
      <c r="I1399">
        <v>24</v>
      </c>
      <c r="J1399" t="s">
        <v>1627</v>
      </c>
      <c r="K1399">
        <v>200</v>
      </c>
      <c r="L1399">
        <v>11</v>
      </c>
      <c r="M1399">
        <v>195</v>
      </c>
      <c r="N1399">
        <f t="shared" si="134"/>
        <v>2.99</v>
      </c>
      <c r="O1399">
        <f t="shared" si="135"/>
        <v>2.7</v>
      </c>
    </row>
    <row r="1400" spans="1:15" x14ac:dyDescent="0.25">
      <c r="A1400" t="s">
        <v>1751</v>
      </c>
      <c r="B1400">
        <v>0</v>
      </c>
      <c r="C1400" t="s">
        <v>278</v>
      </c>
      <c r="D1400">
        <v>0</v>
      </c>
      <c r="E1400">
        <v>2166.48</v>
      </c>
      <c r="G1400">
        <v>1.5</v>
      </c>
      <c r="J1400" t="s">
        <v>1627</v>
      </c>
      <c r="K1400">
        <v>200</v>
      </c>
      <c r="L1400">
        <v>16</v>
      </c>
      <c r="M1400">
        <v>195</v>
      </c>
      <c r="N1400">
        <f t="shared" si="134"/>
        <v>2.4900000000000002</v>
      </c>
      <c r="O1400">
        <f t="shared" si="135"/>
        <v>4</v>
      </c>
    </row>
    <row r="1401" spans="1:15" x14ac:dyDescent="0.25">
      <c r="A1401" t="s">
        <v>1752</v>
      </c>
      <c r="B1401">
        <v>1</v>
      </c>
      <c r="C1401" t="s">
        <v>370</v>
      </c>
      <c r="D1401">
        <v>737.8</v>
      </c>
      <c r="E1401">
        <v>5667.1755761695722</v>
      </c>
      <c r="F1401">
        <v>0.95</v>
      </c>
      <c r="G1401">
        <v>1.1000000000000001</v>
      </c>
      <c r="H1401">
        <v>26</v>
      </c>
      <c r="I1401">
        <v>13.2</v>
      </c>
      <c r="J1401" t="s">
        <v>1627</v>
      </c>
      <c r="K1401">
        <v>200</v>
      </c>
      <c r="L1401">
        <v>16</v>
      </c>
      <c r="M1401">
        <v>195</v>
      </c>
      <c r="N1401">
        <f t="shared" si="134"/>
        <v>2.4900000000000002</v>
      </c>
      <c r="O1401">
        <f t="shared" si="135"/>
        <v>4</v>
      </c>
    </row>
    <row r="1402" spans="1:15" x14ac:dyDescent="0.25">
      <c r="A1402" t="s">
        <v>1753</v>
      </c>
      <c r="B1402">
        <v>2</v>
      </c>
      <c r="C1402" t="s">
        <v>372</v>
      </c>
      <c r="D1402">
        <v>776.9</v>
      </c>
      <c r="E1402">
        <v>5971.3549398587584</v>
      </c>
      <c r="F1402">
        <v>0.95</v>
      </c>
      <c r="G1402">
        <v>1.1000000000000001</v>
      </c>
      <c r="H1402">
        <v>30</v>
      </c>
      <c r="I1402">
        <v>14.7</v>
      </c>
      <c r="J1402" t="s">
        <v>1627</v>
      </c>
      <c r="K1402">
        <v>200</v>
      </c>
      <c r="L1402">
        <v>16</v>
      </c>
      <c r="M1402">
        <v>195</v>
      </c>
      <c r="N1402">
        <f t="shared" si="134"/>
        <v>2.4900000000000002</v>
      </c>
      <c r="O1402">
        <f t="shared" si="135"/>
        <v>4</v>
      </c>
    </row>
    <row r="1403" spans="1:15" x14ac:dyDescent="0.25">
      <c r="A1403" t="s">
        <v>1754</v>
      </c>
      <c r="B1403">
        <v>3</v>
      </c>
      <c r="C1403" t="s">
        <v>281</v>
      </c>
      <c r="D1403">
        <v>1122</v>
      </c>
      <c r="E1403">
        <v>8617.7000000000007</v>
      </c>
      <c r="F1403">
        <v>0.95</v>
      </c>
      <c r="G1403">
        <v>1.1000000000000001</v>
      </c>
      <c r="H1403">
        <v>47.1</v>
      </c>
      <c r="I1403">
        <v>23.5</v>
      </c>
      <c r="J1403" t="s">
        <v>1627</v>
      </c>
      <c r="K1403">
        <v>200</v>
      </c>
      <c r="L1403">
        <v>16</v>
      </c>
      <c r="M1403">
        <v>195</v>
      </c>
      <c r="N1403">
        <f t="shared" si="134"/>
        <v>2.4900000000000002</v>
      </c>
      <c r="O1403">
        <f t="shared" si="135"/>
        <v>4</v>
      </c>
    </row>
    <row r="1404" spans="1:15" x14ac:dyDescent="0.25">
      <c r="A1404" t="s">
        <v>1755</v>
      </c>
      <c r="B1404">
        <v>0</v>
      </c>
      <c r="C1404" t="s">
        <v>278</v>
      </c>
      <c r="D1404">
        <v>0</v>
      </c>
      <c r="E1404">
        <v>3382.4</v>
      </c>
      <c r="G1404">
        <v>1.5</v>
      </c>
      <c r="J1404" t="s">
        <v>1627</v>
      </c>
      <c r="K1404">
        <v>200</v>
      </c>
      <c r="L1404">
        <v>21</v>
      </c>
      <c r="M1404">
        <v>195</v>
      </c>
      <c r="N1404">
        <f t="shared" si="134"/>
        <v>3.9</v>
      </c>
      <c r="O1404">
        <f t="shared" si="135"/>
        <v>5.3</v>
      </c>
    </row>
    <row r="1405" spans="1:15" x14ac:dyDescent="0.25">
      <c r="A1405" t="s">
        <v>1756</v>
      </c>
      <c r="B1405">
        <v>1</v>
      </c>
      <c r="C1405" t="s">
        <v>370</v>
      </c>
      <c r="D1405">
        <v>804.7149944324417</v>
      </c>
      <c r="E1405">
        <v>7298.5082710627348</v>
      </c>
      <c r="F1405">
        <v>0.85</v>
      </c>
      <c r="G1405">
        <v>1.05</v>
      </c>
      <c r="H1405">
        <v>26</v>
      </c>
      <c r="I1405">
        <v>13.2</v>
      </c>
      <c r="J1405" t="s">
        <v>1627</v>
      </c>
      <c r="K1405">
        <v>200</v>
      </c>
      <c r="L1405">
        <v>21</v>
      </c>
      <c r="M1405">
        <v>195</v>
      </c>
      <c r="N1405">
        <f t="shared" si="134"/>
        <v>3.9</v>
      </c>
      <c r="O1405">
        <f t="shared" si="135"/>
        <v>5.3</v>
      </c>
    </row>
    <row r="1406" spans="1:15" x14ac:dyDescent="0.25">
      <c r="A1406" t="s">
        <v>1757</v>
      </c>
      <c r="B1406">
        <v>2</v>
      </c>
      <c r="C1406" t="s">
        <v>372</v>
      </c>
      <c r="D1406">
        <v>847.90717926378784</v>
      </c>
      <c r="E1406">
        <v>7690.2476078687869</v>
      </c>
      <c r="F1406">
        <v>0.85</v>
      </c>
      <c r="G1406">
        <v>1.05</v>
      </c>
      <c r="H1406">
        <v>30</v>
      </c>
      <c r="I1406">
        <v>14.7</v>
      </c>
      <c r="J1406" t="s">
        <v>1627</v>
      </c>
      <c r="K1406">
        <v>200</v>
      </c>
      <c r="L1406">
        <v>21</v>
      </c>
      <c r="M1406">
        <v>195</v>
      </c>
      <c r="N1406">
        <f t="shared" si="134"/>
        <v>3.9</v>
      </c>
      <c r="O1406">
        <f t="shared" si="135"/>
        <v>5.3</v>
      </c>
    </row>
    <row r="1407" spans="1:15" x14ac:dyDescent="0.25">
      <c r="A1407" t="s">
        <v>1758</v>
      </c>
      <c r="B1407">
        <v>3</v>
      </c>
      <c r="C1407" t="s">
        <v>281</v>
      </c>
      <c r="D1407">
        <v>1223.6769999999999</v>
      </c>
      <c r="E1407">
        <v>11098.36</v>
      </c>
      <c r="F1407">
        <v>0.85</v>
      </c>
      <c r="G1407">
        <v>1.05</v>
      </c>
      <c r="H1407">
        <v>47.1</v>
      </c>
      <c r="I1407">
        <v>23.5</v>
      </c>
      <c r="J1407" t="s">
        <v>1627</v>
      </c>
      <c r="K1407">
        <v>200</v>
      </c>
      <c r="L1407">
        <v>21</v>
      </c>
      <c r="M1407">
        <v>195</v>
      </c>
      <c r="N1407">
        <f t="shared" si="134"/>
        <v>3.9</v>
      </c>
      <c r="O1407">
        <f t="shared" si="135"/>
        <v>5.3</v>
      </c>
    </row>
    <row r="1408" spans="1:15" x14ac:dyDescent="0.25">
      <c r="A1408" t="s">
        <v>1759</v>
      </c>
      <c r="B1408">
        <v>0</v>
      </c>
      <c r="C1408" t="s">
        <v>278</v>
      </c>
      <c r="D1408">
        <v>0</v>
      </c>
      <c r="E1408">
        <v>1668.7594202898554</v>
      </c>
      <c r="G1408">
        <v>1.5</v>
      </c>
      <c r="J1408" t="s">
        <v>1627</v>
      </c>
      <c r="K1408">
        <v>220</v>
      </c>
      <c r="L1408">
        <v>11</v>
      </c>
      <c r="M1408">
        <v>215</v>
      </c>
      <c r="N1408">
        <f t="shared" si="134"/>
        <v>2.89</v>
      </c>
      <c r="O1408">
        <f t="shared" si="135"/>
        <v>2.9</v>
      </c>
    </row>
    <row r="1409" spans="1:15" x14ac:dyDescent="0.25">
      <c r="A1409" t="s">
        <v>1760</v>
      </c>
      <c r="B1409">
        <v>1</v>
      </c>
      <c r="C1409" t="s">
        <v>370</v>
      </c>
      <c r="D1409">
        <v>687.80918688451789</v>
      </c>
      <c r="E1409">
        <v>4831.2827990970827</v>
      </c>
      <c r="F1409">
        <v>0.95</v>
      </c>
      <c r="G1409">
        <v>1.1000000000000001</v>
      </c>
      <c r="H1409">
        <v>26</v>
      </c>
      <c r="I1409">
        <v>13.4</v>
      </c>
      <c r="J1409" t="s">
        <v>1627</v>
      </c>
      <c r="K1409">
        <v>220</v>
      </c>
      <c r="L1409">
        <v>11</v>
      </c>
      <c r="M1409">
        <v>215</v>
      </c>
      <c r="N1409">
        <f t="shared" si="134"/>
        <v>2.89</v>
      </c>
      <c r="O1409">
        <f t="shared" si="135"/>
        <v>2.9</v>
      </c>
    </row>
    <row r="1410" spans="1:15" x14ac:dyDescent="0.25">
      <c r="A1410" t="s">
        <v>1761</v>
      </c>
      <c r="B1410">
        <v>2</v>
      </c>
      <c r="C1410" t="s">
        <v>372</v>
      </c>
      <c r="D1410">
        <v>751.51611720537596</v>
      </c>
      <c r="E1410">
        <v>5278.770565343093</v>
      </c>
      <c r="F1410">
        <v>0.95</v>
      </c>
      <c r="G1410">
        <v>1.1000000000000001</v>
      </c>
      <c r="H1410">
        <v>30</v>
      </c>
      <c r="I1410">
        <v>14.8</v>
      </c>
      <c r="J1410" t="s">
        <v>1627</v>
      </c>
      <c r="K1410">
        <v>220</v>
      </c>
      <c r="L1410">
        <v>11</v>
      </c>
      <c r="M1410">
        <v>215</v>
      </c>
      <c r="N1410">
        <f t="shared" si="134"/>
        <v>2.89</v>
      </c>
      <c r="O1410">
        <f t="shared" si="135"/>
        <v>2.9</v>
      </c>
    </row>
    <row r="1411" spans="1:15" x14ac:dyDescent="0.25">
      <c r="A1411" t="s">
        <v>1762</v>
      </c>
      <c r="B1411">
        <v>3</v>
      </c>
      <c r="C1411" t="s">
        <v>281</v>
      </c>
      <c r="D1411">
        <v>990.70899999999995</v>
      </c>
      <c r="E1411">
        <v>6958.9</v>
      </c>
      <c r="F1411">
        <v>0.95</v>
      </c>
      <c r="G1411">
        <v>1.1000000000000001</v>
      </c>
      <c r="H1411">
        <v>46.9</v>
      </c>
      <c r="I1411">
        <v>24</v>
      </c>
      <c r="J1411" t="s">
        <v>1627</v>
      </c>
      <c r="K1411">
        <v>220</v>
      </c>
      <c r="L1411">
        <v>11</v>
      </c>
      <c r="M1411">
        <v>215</v>
      </c>
      <c r="N1411">
        <f t="shared" si="134"/>
        <v>2.89</v>
      </c>
      <c r="O1411">
        <f t="shared" si="135"/>
        <v>2.9</v>
      </c>
    </row>
    <row r="1412" spans="1:15" x14ac:dyDescent="0.25">
      <c r="A1412" t="s">
        <v>1763</v>
      </c>
      <c r="B1412">
        <v>0</v>
      </c>
      <c r="C1412" t="s">
        <v>278</v>
      </c>
      <c r="D1412">
        <v>0</v>
      </c>
      <c r="E1412">
        <v>2222.880579710145</v>
      </c>
      <c r="G1412">
        <v>1.5</v>
      </c>
      <c r="J1412" t="s">
        <v>1627</v>
      </c>
      <c r="K1412">
        <v>220</v>
      </c>
      <c r="L1412">
        <v>16</v>
      </c>
      <c r="M1412">
        <v>215</v>
      </c>
      <c r="N1412">
        <f t="shared" si="134"/>
        <v>2.4500000000000002</v>
      </c>
      <c r="O1412">
        <f t="shared" si="135"/>
        <v>4.4000000000000004</v>
      </c>
    </row>
    <row r="1413" spans="1:15" x14ac:dyDescent="0.25">
      <c r="A1413" t="s">
        <v>1764</v>
      </c>
      <c r="B1413">
        <v>1</v>
      </c>
      <c r="C1413" t="s">
        <v>370</v>
      </c>
      <c r="D1413">
        <v>818.85441429100899</v>
      </c>
      <c r="E1413">
        <v>6291.7251954043459</v>
      </c>
      <c r="F1413">
        <v>0.95</v>
      </c>
      <c r="G1413">
        <v>1.1000000000000001</v>
      </c>
      <c r="H1413">
        <v>26</v>
      </c>
      <c r="I1413">
        <v>15.5</v>
      </c>
      <c r="J1413" t="s">
        <v>1627</v>
      </c>
      <c r="K1413">
        <v>220</v>
      </c>
      <c r="L1413">
        <v>16</v>
      </c>
      <c r="M1413">
        <v>215</v>
      </c>
      <c r="N1413">
        <f t="shared" si="134"/>
        <v>2.4500000000000002</v>
      </c>
      <c r="O1413">
        <f t="shared" si="135"/>
        <v>4.4000000000000004</v>
      </c>
    </row>
    <row r="1414" spans="1:15" x14ac:dyDescent="0.25">
      <c r="A1414" t="s">
        <v>1765</v>
      </c>
      <c r="B1414">
        <v>2</v>
      </c>
      <c r="C1414" t="s">
        <v>372</v>
      </c>
      <c r="D1414">
        <v>852.96743288767198</v>
      </c>
      <c r="E1414">
        <v>6553.83496101116</v>
      </c>
      <c r="F1414">
        <v>0.95</v>
      </c>
      <c r="G1414">
        <v>1.1000000000000001</v>
      </c>
      <c r="H1414">
        <v>30</v>
      </c>
      <c r="I1414">
        <v>16.8</v>
      </c>
      <c r="J1414" t="s">
        <v>1627</v>
      </c>
      <c r="K1414">
        <v>220</v>
      </c>
      <c r="L1414">
        <v>16</v>
      </c>
      <c r="M1414">
        <v>215</v>
      </c>
      <c r="N1414">
        <f t="shared" si="134"/>
        <v>2.4500000000000002</v>
      </c>
      <c r="O1414">
        <f t="shared" si="135"/>
        <v>4.4000000000000004</v>
      </c>
    </row>
    <row r="1415" spans="1:15" x14ac:dyDescent="0.25">
      <c r="A1415" t="s">
        <v>1766</v>
      </c>
      <c r="B1415">
        <v>3</v>
      </c>
      <c r="C1415" t="s">
        <v>281</v>
      </c>
      <c r="D1415">
        <v>1244.825</v>
      </c>
      <c r="E1415">
        <v>9564.7000000000007</v>
      </c>
      <c r="F1415">
        <v>0.95</v>
      </c>
      <c r="G1415">
        <v>1.1000000000000001</v>
      </c>
      <c r="H1415">
        <v>47.8</v>
      </c>
      <c r="I1415">
        <v>27.5</v>
      </c>
      <c r="J1415" t="s">
        <v>1627</v>
      </c>
      <c r="K1415">
        <v>220</v>
      </c>
      <c r="L1415">
        <v>16</v>
      </c>
      <c r="M1415">
        <v>215</v>
      </c>
      <c r="N1415">
        <f t="shared" si="134"/>
        <v>2.4500000000000002</v>
      </c>
      <c r="O1415">
        <f t="shared" si="135"/>
        <v>4.4000000000000004</v>
      </c>
    </row>
    <row r="1416" spans="1:15" x14ac:dyDescent="0.25">
      <c r="A1416" t="s">
        <v>1767</v>
      </c>
      <c r="B1416">
        <v>0</v>
      </c>
      <c r="C1416" t="s">
        <v>278</v>
      </c>
      <c r="D1416">
        <v>0</v>
      </c>
      <c r="E1416">
        <v>3470.9101449275363</v>
      </c>
      <c r="G1416">
        <v>1.5</v>
      </c>
      <c r="J1416" t="s">
        <v>1627</v>
      </c>
      <c r="K1416">
        <v>220</v>
      </c>
      <c r="L1416">
        <v>21</v>
      </c>
      <c r="M1416">
        <v>215</v>
      </c>
      <c r="N1416">
        <f t="shared" si="134"/>
        <v>3.85</v>
      </c>
      <c r="O1416">
        <f t="shared" si="135"/>
        <v>5.9</v>
      </c>
    </row>
    <row r="1417" spans="1:15" x14ac:dyDescent="0.25">
      <c r="A1417" t="s">
        <v>1768</v>
      </c>
      <c r="B1417">
        <v>1</v>
      </c>
      <c r="C1417" t="s">
        <v>370</v>
      </c>
      <c r="D1417">
        <v>893.39840235060421</v>
      </c>
      <c r="E1417">
        <v>8102.8384881891643</v>
      </c>
      <c r="F1417">
        <v>0.85</v>
      </c>
      <c r="G1417">
        <v>1.05</v>
      </c>
      <c r="H1417">
        <v>26</v>
      </c>
      <c r="I1417">
        <v>15.5</v>
      </c>
      <c r="J1417" t="s">
        <v>1627</v>
      </c>
      <c r="K1417">
        <v>220</v>
      </c>
      <c r="L1417">
        <v>21</v>
      </c>
      <c r="M1417">
        <v>215</v>
      </c>
      <c r="N1417">
        <f t="shared" si="134"/>
        <v>3.85</v>
      </c>
      <c r="O1417">
        <f t="shared" si="135"/>
        <v>5.9</v>
      </c>
    </row>
    <row r="1418" spans="1:15" x14ac:dyDescent="0.25">
      <c r="A1418" t="s">
        <v>1769</v>
      </c>
      <c r="B1418">
        <v>2</v>
      </c>
      <c r="C1418" t="s">
        <v>372</v>
      </c>
      <c r="D1418">
        <v>930.61688195054967</v>
      </c>
      <c r="E1418">
        <v>8440.3982243391856</v>
      </c>
      <c r="F1418">
        <v>0.85</v>
      </c>
      <c r="G1418">
        <v>1.05</v>
      </c>
      <c r="H1418">
        <v>30</v>
      </c>
      <c r="I1418">
        <v>16.8</v>
      </c>
      <c r="J1418" t="s">
        <v>1627</v>
      </c>
      <c r="K1418">
        <v>220</v>
      </c>
      <c r="L1418">
        <v>21</v>
      </c>
      <c r="M1418">
        <v>215</v>
      </c>
      <c r="N1418">
        <f t="shared" si="134"/>
        <v>3.85</v>
      </c>
      <c r="O1418">
        <f t="shared" si="135"/>
        <v>5.9</v>
      </c>
    </row>
    <row r="1419" spans="1:15" x14ac:dyDescent="0.25">
      <c r="A1419" t="s">
        <v>1770</v>
      </c>
      <c r="B1419">
        <v>3</v>
      </c>
      <c r="C1419" t="s">
        <v>281</v>
      </c>
      <c r="D1419">
        <v>1358.1469999999999</v>
      </c>
      <c r="E1419">
        <v>12317.96</v>
      </c>
      <c r="F1419">
        <v>0.85</v>
      </c>
      <c r="G1419">
        <v>1.05</v>
      </c>
      <c r="H1419">
        <v>47.8</v>
      </c>
      <c r="I1419">
        <v>27.5</v>
      </c>
      <c r="J1419" t="s">
        <v>1627</v>
      </c>
      <c r="K1419">
        <v>220</v>
      </c>
      <c r="L1419">
        <v>21</v>
      </c>
      <c r="M1419">
        <v>215</v>
      </c>
      <c r="N1419">
        <f t="shared" si="134"/>
        <v>3.85</v>
      </c>
      <c r="O1419">
        <f t="shared" si="135"/>
        <v>5.9</v>
      </c>
    </row>
    <row r="1420" spans="1:15" x14ac:dyDescent="0.25">
      <c r="A1420" t="s">
        <v>1771</v>
      </c>
      <c r="B1420">
        <v>0</v>
      </c>
      <c r="C1420" t="s">
        <v>278</v>
      </c>
      <c r="D1420">
        <v>0</v>
      </c>
      <c r="E1420">
        <v>1951.6000000000001</v>
      </c>
      <c r="G1420">
        <v>1.5</v>
      </c>
      <c r="J1420" t="s">
        <v>1627</v>
      </c>
      <c r="K1420">
        <v>240</v>
      </c>
      <c r="L1420">
        <v>11</v>
      </c>
      <c r="M1420">
        <v>235</v>
      </c>
      <c r="N1420">
        <f t="shared" si="134"/>
        <v>2.79</v>
      </c>
      <c r="O1420">
        <f t="shared" si="135"/>
        <v>3.2</v>
      </c>
    </row>
    <row r="1421" spans="1:15" x14ac:dyDescent="0.25">
      <c r="A1421" t="s">
        <v>1772</v>
      </c>
      <c r="B1421">
        <v>1</v>
      </c>
      <c r="C1421" t="s">
        <v>370</v>
      </c>
      <c r="D1421">
        <v>745.44999999999993</v>
      </c>
      <c r="E1421">
        <v>5237.9452617275747</v>
      </c>
      <c r="F1421">
        <v>0.95</v>
      </c>
      <c r="G1421">
        <v>1.1000000000000001</v>
      </c>
      <c r="H1421">
        <v>26</v>
      </c>
      <c r="I1421">
        <v>14.8</v>
      </c>
      <c r="J1421" t="s">
        <v>1627</v>
      </c>
      <c r="K1421">
        <v>240</v>
      </c>
      <c r="L1421">
        <v>11</v>
      </c>
      <c r="M1421">
        <v>235</v>
      </c>
      <c r="N1421">
        <f t="shared" si="134"/>
        <v>2.79</v>
      </c>
      <c r="O1421">
        <f t="shared" si="135"/>
        <v>3.2</v>
      </c>
    </row>
    <row r="1422" spans="1:15" x14ac:dyDescent="0.25">
      <c r="A1422" t="s">
        <v>1773</v>
      </c>
      <c r="B1422">
        <v>2</v>
      </c>
      <c r="C1422" t="s">
        <v>372</v>
      </c>
      <c r="D1422">
        <v>816.85</v>
      </c>
      <c r="E1422">
        <v>5738.028861571599</v>
      </c>
      <c r="F1422">
        <v>0.95</v>
      </c>
      <c r="G1422">
        <v>1.1000000000000001</v>
      </c>
      <c r="H1422">
        <v>30</v>
      </c>
      <c r="I1422">
        <v>16.600000000000001</v>
      </c>
      <c r="J1422" t="s">
        <v>1627</v>
      </c>
      <c r="K1422">
        <v>240</v>
      </c>
      <c r="L1422">
        <v>11</v>
      </c>
      <c r="M1422">
        <v>235</v>
      </c>
      <c r="N1422">
        <f t="shared" si="134"/>
        <v>2.79</v>
      </c>
      <c r="O1422">
        <f t="shared" si="135"/>
        <v>3.2</v>
      </c>
    </row>
    <row r="1423" spans="1:15" x14ac:dyDescent="0.25">
      <c r="A1423" t="s">
        <v>1774</v>
      </c>
      <c r="B1423">
        <v>3</v>
      </c>
      <c r="C1423" t="s">
        <v>281</v>
      </c>
      <c r="D1423">
        <v>1088.8499999999999</v>
      </c>
      <c r="E1423">
        <v>7647.9</v>
      </c>
      <c r="F1423">
        <v>0.95</v>
      </c>
      <c r="G1423">
        <v>1.1000000000000001</v>
      </c>
      <c r="H1423">
        <v>47.2</v>
      </c>
      <c r="I1423">
        <v>28</v>
      </c>
      <c r="J1423" t="s">
        <v>1627</v>
      </c>
      <c r="K1423">
        <v>240</v>
      </c>
      <c r="L1423">
        <v>11</v>
      </c>
      <c r="M1423">
        <v>235</v>
      </c>
      <c r="N1423">
        <f t="shared" si="134"/>
        <v>2.79</v>
      </c>
      <c r="O1423">
        <f t="shared" si="135"/>
        <v>3.2</v>
      </c>
    </row>
    <row r="1424" spans="1:15" x14ac:dyDescent="0.25">
      <c r="A1424" t="s">
        <v>1775</v>
      </c>
      <c r="B1424">
        <v>0</v>
      </c>
      <c r="C1424" t="s">
        <v>278</v>
      </c>
      <c r="D1424">
        <v>0</v>
      </c>
      <c r="E1424">
        <v>2599.6400000000003</v>
      </c>
      <c r="G1424">
        <v>1.5</v>
      </c>
      <c r="J1424" t="s">
        <v>1627</v>
      </c>
      <c r="K1424">
        <v>240</v>
      </c>
      <c r="L1424">
        <v>16</v>
      </c>
      <c r="M1424">
        <v>235</v>
      </c>
      <c r="N1424">
        <f t="shared" si="134"/>
        <v>2.42</v>
      </c>
      <c r="O1424">
        <f t="shared" si="135"/>
        <v>4.8</v>
      </c>
    </row>
    <row r="1425" spans="1:15" x14ac:dyDescent="0.25">
      <c r="A1425" t="s">
        <v>1776</v>
      </c>
      <c r="B1425">
        <v>1</v>
      </c>
      <c r="C1425" t="s">
        <v>370</v>
      </c>
      <c r="D1425">
        <v>900.15</v>
      </c>
      <c r="E1425">
        <v>6916.3686790875245</v>
      </c>
      <c r="F1425">
        <v>0.95</v>
      </c>
      <c r="G1425">
        <v>1.1000000000000001</v>
      </c>
      <c r="H1425">
        <v>26</v>
      </c>
      <c r="I1425">
        <v>16.399999999999999</v>
      </c>
      <c r="J1425" t="s">
        <v>1627</v>
      </c>
      <c r="K1425">
        <v>240</v>
      </c>
      <c r="L1425">
        <v>16</v>
      </c>
      <c r="M1425">
        <v>235</v>
      </c>
      <c r="N1425">
        <f t="shared" si="134"/>
        <v>2.42</v>
      </c>
      <c r="O1425">
        <f t="shared" si="135"/>
        <v>4.8</v>
      </c>
    </row>
    <row r="1426" spans="1:15" x14ac:dyDescent="0.25">
      <c r="A1426" t="s">
        <v>1777</v>
      </c>
      <c r="B1426">
        <v>2</v>
      </c>
      <c r="C1426" t="s">
        <v>372</v>
      </c>
      <c r="D1426">
        <v>933.3</v>
      </c>
      <c r="E1426">
        <v>7167.9744986485921</v>
      </c>
      <c r="F1426">
        <v>0.95</v>
      </c>
      <c r="G1426">
        <v>1.1000000000000001</v>
      </c>
      <c r="H1426">
        <v>30</v>
      </c>
      <c r="I1426">
        <v>17.7</v>
      </c>
      <c r="J1426" t="s">
        <v>1627</v>
      </c>
      <c r="K1426">
        <v>240</v>
      </c>
      <c r="L1426">
        <v>16</v>
      </c>
      <c r="M1426">
        <v>235</v>
      </c>
      <c r="N1426">
        <f t="shared" si="134"/>
        <v>2.42</v>
      </c>
      <c r="O1426">
        <f t="shared" si="135"/>
        <v>4.8</v>
      </c>
    </row>
    <row r="1427" spans="1:15" x14ac:dyDescent="0.25">
      <c r="A1427" t="s">
        <v>1778</v>
      </c>
      <c r="B1427">
        <v>3</v>
      </c>
      <c r="C1427" t="s">
        <v>281</v>
      </c>
      <c r="D1427">
        <v>1368.5</v>
      </c>
      <c r="E1427">
        <v>10511.7</v>
      </c>
      <c r="F1427">
        <v>0.95</v>
      </c>
      <c r="G1427">
        <v>1.1000000000000001</v>
      </c>
      <c r="H1427">
        <v>48.1</v>
      </c>
      <c r="I1427">
        <v>29.7</v>
      </c>
      <c r="J1427" t="s">
        <v>1627</v>
      </c>
      <c r="K1427">
        <v>240</v>
      </c>
      <c r="L1427">
        <v>16</v>
      </c>
      <c r="M1427">
        <v>235</v>
      </c>
      <c r="N1427">
        <f t="shared" si="134"/>
        <v>2.42</v>
      </c>
      <c r="O1427">
        <f t="shared" si="135"/>
        <v>4.8</v>
      </c>
    </row>
    <row r="1428" spans="1:15" x14ac:dyDescent="0.25">
      <c r="A1428" t="s">
        <v>1779</v>
      </c>
      <c r="B1428">
        <v>0</v>
      </c>
      <c r="C1428" t="s">
        <v>278</v>
      </c>
      <c r="D1428">
        <v>0</v>
      </c>
      <c r="E1428">
        <v>4059.2000000000003</v>
      </c>
      <c r="G1428">
        <v>1.5</v>
      </c>
      <c r="J1428" t="s">
        <v>1627</v>
      </c>
      <c r="K1428">
        <v>240</v>
      </c>
      <c r="L1428">
        <v>21</v>
      </c>
      <c r="M1428">
        <v>235</v>
      </c>
      <c r="N1428">
        <f t="shared" si="134"/>
        <v>3.79</v>
      </c>
      <c r="O1428">
        <f t="shared" si="135"/>
        <v>6.4</v>
      </c>
    </row>
    <row r="1429" spans="1:15" x14ac:dyDescent="0.25">
      <c r="A1429" t="s">
        <v>1780</v>
      </c>
      <c r="B1429">
        <v>1</v>
      </c>
      <c r="C1429" t="s">
        <v>370</v>
      </c>
      <c r="D1429">
        <v>982.09513862396966</v>
      </c>
      <c r="E1429">
        <v>8907.2895892451361</v>
      </c>
      <c r="F1429">
        <v>0.85</v>
      </c>
      <c r="G1429">
        <v>1.05</v>
      </c>
      <c r="H1429">
        <v>26</v>
      </c>
      <c r="I1429">
        <v>16.399999999999999</v>
      </c>
      <c r="J1429" t="s">
        <v>1627</v>
      </c>
      <c r="K1429">
        <v>240</v>
      </c>
      <c r="L1429">
        <v>21</v>
      </c>
      <c r="M1429">
        <v>235</v>
      </c>
      <c r="N1429">
        <f t="shared" si="134"/>
        <v>3.79</v>
      </c>
      <c r="O1429">
        <f t="shared" si="135"/>
        <v>6.4</v>
      </c>
    </row>
    <row r="1430" spans="1:15" x14ac:dyDescent="0.25">
      <c r="A1430" t="s">
        <v>1781</v>
      </c>
      <c r="B1430">
        <v>2</v>
      </c>
      <c r="C1430" t="s">
        <v>372</v>
      </c>
      <c r="D1430">
        <v>1017.8221022526674</v>
      </c>
      <c r="E1430">
        <v>9231.3217513746804</v>
      </c>
      <c r="F1430">
        <v>0.85</v>
      </c>
      <c r="G1430">
        <v>1.05</v>
      </c>
      <c r="H1430">
        <v>30</v>
      </c>
      <c r="I1430">
        <v>17.7</v>
      </c>
      <c r="J1430" t="s">
        <v>1627</v>
      </c>
      <c r="K1430">
        <v>240</v>
      </c>
      <c r="L1430">
        <v>21</v>
      </c>
      <c r="M1430">
        <v>235</v>
      </c>
      <c r="N1430">
        <f t="shared" si="134"/>
        <v>3.79</v>
      </c>
      <c r="O1430">
        <f t="shared" si="135"/>
        <v>6.4</v>
      </c>
    </row>
    <row r="1431" spans="1:15" x14ac:dyDescent="0.25">
      <c r="A1431" t="s">
        <v>1782</v>
      </c>
      <c r="B1431">
        <v>3</v>
      </c>
      <c r="C1431" t="s">
        <v>281</v>
      </c>
      <c r="D1431">
        <v>1492.617</v>
      </c>
      <c r="E1431">
        <v>13537.56</v>
      </c>
      <c r="F1431">
        <v>0.85</v>
      </c>
      <c r="G1431">
        <v>1.05</v>
      </c>
      <c r="H1431">
        <v>48.1</v>
      </c>
      <c r="I1431">
        <v>29.7</v>
      </c>
      <c r="J1431" t="s">
        <v>1627</v>
      </c>
      <c r="K1431">
        <v>240</v>
      </c>
      <c r="L1431">
        <v>21</v>
      </c>
      <c r="M1431">
        <v>235</v>
      </c>
      <c r="N1431">
        <f t="shared" si="134"/>
        <v>3.79</v>
      </c>
      <c r="O1431">
        <f t="shared" si="135"/>
        <v>6.4</v>
      </c>
    </row>
    <row r="1432" spans="1:15" x14ac:dyDescent="0.25">
      <c r="A1432" t="s">
        <v>1783</v>
      </c>
      <c r="B1432">
        <v>0</v>
      </c>
      <c r="C1432" t="s">
        <v>278</v>
      </c>
      <c r="D1432">
        <v>0</v>
      </c>
      <c r="E1432">
        <v>488.24</v>
      </c>
      <c r="G1432">
        <v>1.5</v>
      </c>
      <c r="J1432" t="s">
        <v>409</v>
      </c>
      <c r="K1432">
        <v>60</v>
      </c>
      <c r="L1432">
        <v>11</v>
      </c>
      <c r="M1432" t="s">
        <v>368</v>
      </c>
      <c r="N1432">
        <f t="shared" si="134"/>
        <v>3.69</v>
      </c>
      <c r="O1432">
        <f t="shared" si="135"/>
        <v>0.8</v>
      </c>
    </row>
    <row r="1433" spans="1:15" x14ac:dyDescent="0.25">
      <c r="A1433" t="s">
        <v>1784</v>
      </c>
      <c r="B1433">
        <v>1</v>
      </c>
      <c r="C1433" t="s">
        <v>370</v>
      </c>
      <c r="D1433">
        <v>157.57499999999999</v>
      </c>
      <c r="E1433">
        <v>1142.0361657917249</v>
      </c>
      <c r="F1433">
        <v>0.95</v>
      </c>
      <c r="G1433">
        <v>1.1000000000000001</v>
      </c>
      <c r="H1433">
        <v>26</v>
      </c>
      <c r="I1433">
        <v>4.8</v>
      </c>
      <c r="J1433" t="s">
        <v>409</v>
      </c>
      <c r="K1433">
        <v>60</v>
      </c>
      <c r="L1433">
        <v>11</v>
      </c>
      <c r="M1433" t="s">
        <v>368</v>
      </c>
      <c r="N1433">
        <f t="shared" si="134"/>
        <v>3.69</v>
      </c>
      <c r="O1433">
        <f t="shared" si="135"/>
        <v>0.8</v>
      </c>
    </row>
    <row r="1434" spans="1:15" x14ac:dyDescent="0.25">
      <c r="A1434" t="s">
        <v>1785</v>
      </c>
      <c r="B1434">
        <v>2</v>
      </c>
      <c r="C1434" t="s">
        <v>372</v>
      </c>
      <c r="D1434">
        <v>169.125</v>
      </c>
      <c r="E1434">
        <v>1222.9946868592929</v>
      </c>
      <c r="F1434">
        <v>0.95</v>
      </c>
      <c r="G1434">
        <v>1.1000000000000001</v>
      </c>
      <c r="H1434">
        <v>30</v>
      </c>
      <c r="I1434">
        <v>5.4</v>
      </c>
      <c r="J1434" t="s">
        <v>409</v>
      </c>
      <c r="K1434">
        <v>60</v>
      </c>
      <c r="L1434">
        <v>11</v>
      </c>
      <c r="M1434" t="s">
        <v>368</v>
      </c>
      <c r="N1434">
        <f t="shared" si="134"/>
        <v>3.69</v>
      </c>
      <c r="O1434">
        <f t="shared" si="135"/>
        <v>0.8</v>
      </c>
    </row>
    <row r="1435" spans="1:15" x14ac:dyDescent="0.25">
      <c r="A1435" t="s">
        <v>1786</v>
      </c>
      <c r="B1435">
        <v>3</v>
      </c>
      <c r="C1435" t="s">
        <v>281</v>
      </c>
      <c r="D1435">
        <v>199.64999999999998</v>
      </c>
      <c r="E1435">
        <v>1446.9</v>
      </c>
      <c r="F1435">
        <v>0.95</v>
      </c>
      <c r="G1435">
        <v>1.1000000000000001</v>
      </c>
      <c r="H1435">
        <v>40</v>
      </c>
      <c r="I1435">
        <v>6.8</v>
      </c>
      <c r="J1435" t="s">
        <v>409</v>
      </c>
      <c r="K1435">
        <v>60</v>
      </c>
      <c r="L1435">
        <v>11</v>
      </c>
      <c r="M1435" t="s">
        <v>368</v>
      </c>
      <c r="N1435">
        <f t="shared" si="134"/>
        <v>3.69</v>
      </c>
      <c r="O1435">
        <f t="shared" si="135"/>
        <v>0.8</v>
      </c>
    </row>
    <row r="1436" spans="1:15" x14ac:dyDescent="0.25">
      <c r="A1436" t="s">
        <v>1787</v>
      </c>
      <c r="B1436">
        <v>0</v>
      </c>
      <c r="C1436" t="s">
        <v>278</v>
      </c>
      <c r="D1436">
        <v>0</v>
      </c>
      <c r="E1436">
        <v>650.08000000000004</v>
      </c>
      <c r="G1436">
        <v>1.5</v>
      </c>
      <c r="J1436" t="s">
        <v>409</v>
      </c>
      <c r="K1436">
        <v>60</v>
      </c>
      <c r="L1436">
        <v>16</v>
      </c>
      <c r="M1436" t="s">
        <v>368</v>
      </c>
      <c r="N1436">
        <f t="shared" si="134"/>
        <v>2.73</v>
      </c>
      <c r="O1436">
        <f t="shared" si="135"/>
        <v>1.2</v>
      </c>
    </row>
    <row r="1437" spans="1:15" x14ac:dyDescent="0.25">
      <c r="A1437" t="s">
        <v>1788</v>
      </c>
      <c r="B1437">
        <v>1</v>
      </c>
      <c r="C1437" t="s">
        <v>370</v>
      </c>
      <c r="D1437">
        <v>176.54999999999998</v>
      </c>
      <c r="E1437">
        <v>1399.7241764138612</v>
      </c>
      <c r="F1437">
        <v>0.95</v>
      </c>
      <c r="G1437">
        <v>1.1000000000000001</v>
      </c>
      <c r="H1437">
        <v>26</v>
      </c>
      <c r="I1437">
        <v>4.8</v>
      </c>
      <c r="J1437" t="s">
        <v>409</v>
      </c>
      <c r="K1437">
        <v>60</v>
      </c>
      <c r="L1437">
        <v>16</v>
      </c>
      <c r="M1437" t="s">
        <v>368</v>
      </c>
      <c r="N1437">
        <f t="shared" ref="N1437:N1500" si="136">ROUND(IF($L1437=11,$R$30*$K1437+$S$30,IF($L1437=16,$R$31*$K1437+$S$31,IF($L1437=21,$R$32*$K1437+$S$32,""))),2)</f>
        <v>2.73</v>
      </c>
      <c r="O1437">
        <f t="shared" ref="O1437:O1500" si="137">ROUND(IF($L1437=11,$K1437*$X$30,IF($L1437=16,$K1437*$X$32,IF($L1437=21,$K1437*$X$34,""))),1)</f>
        <v>1.2</v>
      </c>
    </row>
    <row r="1438" spans="1:15" x14ac:dyDescent="0.25">
      <c r="A1438" t="s">
        <v>1789</v>
      </c>
      <c r="B1438">
        <v>2</v>
      </c>
      <c r="C1438" t="s">
        <v>372</v>
      </c>
      <c r="D1438">
        <v>189.75</v>
      </c>
      <c r="E1438">
        <v>1502.5729206967153</v>
      </c>
      <c r="F1438">
        <v>0.95</v>
      </c>
      <c r="G1438">
        <v>1.1000000000000001</v>
      </c>
      <c r="H1438">
        <v>30</v>
      </c>
      <c r="I1438">
        <v>5.5</v>
      </c>
      <c r="J1438" t="s">
        <v>409</v>
      </c>
      <c r="K1438">
        <v>60</v>
      </c>
      <c r="L1438">
        <v>16</v>
      </c>
      <c r="M1438" t="s">
        <v>368</v>
      </c>
      <c r="N1438">
        <f t="shared" si="136"/>
        <v>2.73</v>
      </c>
      <c r="O1438">
        <f t="shared" si="137"/>
        <v>1.2</v>
      </c>
    </row>
    <row r="1439" spans="1:15" x14ac:dyDescent="0.25">
      <c r="A1439" t="s">
        <v>1790</v>
      </c>
      <c r="B1439">
        <v>3</v>
      </c>
      <c r="C1439" t="s">
        <v>281</v>
      </c>
      <c r="D1439">
        <v>251.625</v>
      </c>
      <c r="E1439">
        <v>1988.7</v>
      </c>
      <c r="F1439">
        <v>0.95</v>
      </c>
      <c r="G1439">
        <v>1.1000000000000001</v>
      </c>
      <c r="H1439">
        <v>41.1</v>
      </c>
      <c r="I1439">
        <v>7.2</v>
      </c>
      <c r="J1439" t="s">
        <v>409</v>
      </c>
      <c r="K1439">
        <v>60</v>
      </c>
      <c r="L1439">
        <v>16</v>
      </c>
      <c r="M1439" t="s">
        <v>368</v>
      </c>
      <c r="N1439">
        <f t="shared" si="136"/>
        <v>2.73</v>
      </c>
      <c r="O1439">
        <f t="shared" si="137"/>
        <v>1.2</v>
      </c>
    </row>
    <row r="1440" spans="1:15" x14ac:dyDescent="0.25">
      <c r="A1440" t="s">
        <v>1791</v>
      </c>
      <c r="B1440">
        <v>0</v>
      </c>
      <c r="C1440" t="s">
        <v>278</v>
      </c>
      <c r="D1440">
        <v>0</v>
      </c>
      <c r="E1440">
        <v>1014.4000000000001</v>
      </c>
      <c r="G1440">
        <v>1.5</v>
      </c>
      <c r="J1440" t="s">
        <v>409</v>
      </c>
      <c r="K1440">
        <v>60</v>
      </c>
      <c r="L1440">
        <v>21</v>
      </c>
      <c r="M1440" t="s">
        <v>368</v>
      </c>
      <c r="N1440">
        <f t="shared" si="136"/>
        <v>4.28</v>
      </c>
      <c r="O1440">
        <f t="shared" si="137"/>
        <v>1.6</v>
      </c>
    </row>
    <row r="1441" spans="1:15" x14ac:dyDescent="0.25">
      <c r="A1441" t="s">
        <v>1792</v>
      </c>
      <c r="B1441">
        <v>1</v>
      </c>
      <c r="C1441" t="s">
        <v>370</v>
      </c>
      <c r="D1441">
        <v>192.9091878401849</v>
      </c>
      <c r="E1441">
        <v>1802.6437228662567</v>
      </c>
      <c r="F1441">
        <v>0.85</v>
      </c>
      <c r="G1441">
        <v>1.05</v>
      </c>
      <c r="H1441">
        <v>26</v>
      </c>
      <c r="I1441">
        <v>4.8</v>
      </c>
      <c r="J1441" t="s">
        <v>409</v>
      </c>
      <c r="K1441">
        <v>60</v>
      </c>
      <c r="L1441">
        <v>21</v>
      </c>
      <c r="M1441" t="s">
        <v>368</v>
      </c>
      <c r="N1441">
        <f t="shared" si="136"/>
        <v>4.28</v>
      </c>
      <c r="O1441">
        <f t="shared" si="137"/>
        <v>1.6</v>
      </c>
    </row>
    <row r="1442" spans="1:15" x14ac:dyDescent="0.25">
      <c r="A1442" t="s">
        <v>1793</v>
      </c>
      <c r="B1442">
        <v>2</v>
      </c>
      <c r="C1442" t="s">
        <v>372</v>
      </c>
      <c r="D1442">
        <v>207.08374313065659</v>
      </c>
      <c r="E1442">
        <v>1935.0981352499616</v>
      </c>
      <c r="F1442">
        <v>0.85</v>
      </c>
      <c r="G1442">
        <v>1.05</v>
      </c>
      <c r="H1442">
        <v>30</v>
      </c>
      <c r="I1442">
        <v>5.5</v>
      </c>
      <c r="J1442" t="s">
        <v>409</v>
      </c>
      <c r="K1442">
        <v>60</v>
      </c>
      <c r="L1442">
        <v>21</v>
      </c>
      <c r="M1442" t="s">
        <v>368</v>
      </c>
      <c r="N1442">
        <f t="shared" si="136"/>
        <v>4.28</v>
      </c>
      <c r="O1442">
        <f t="shared" si="137"/>
        <v>1.6</v>
      </c>
    </row>
    <row r="1443" spans="1:15" x14ac:dyDescent="0.25">
      <c r="A1443" t="s">
        <v>1794</v>
      </c>
      <c r="B1443">
        <v>3</v>
      </c>
      <c r="C1443" t="s">
        <v>281</v>
      </c>
      <c r="D1443">
        <v>274.08150000000001</v>
      </c>
      <c r="E1443">
        <v>2561.16</v>
      </c>
      <c r="F1443">
        <v>0.85</v>
      </c>
      <c r="G1443">
        <v>1.05</v>
      </c>
      <c r="H1443">
        <v>41.1</v>
      </c>
      <c r="I1443">
        <v>7.2</v>
      </c>
      <c r="J1443" t="s">
        <v>409</v>
      </c>
      <c r="K1443">
        <v>60</v>
      </c>
      <c r="L1443">
        <v>21</v>
      </c>
      <c r="M1443" t="s">
        <v>368</v>
      </c>
      <c r="N1443">
        <f t="shared" si="136"/>
        <v>4.28</v>
      </c>
      <c r="O1443">
        <f t="shared" si="137"/>
        <v>1.6</v>
      </c>
    </row>
    <row r="1444" spans="1:15" x14ac:dyDescent="0.25">
      <c r="A1444" t="s">
        <v>1795</v>
      </c>
      <c r="B1444">
        <v>0</v>
      </c>
      <c r="C1444" t="s">
        <v>278</v>
      </c>
      <c r="D1444">
        <v>0</v>
      </c>
      <c r="E1444">
        <v>569.16000000000008</v>
      </c>
      <c r="G1444">
        <v>1.5</v>
      </c>
      <c r="J1444" t="s">
        <v>409</v>
      </c>
      <c r="K1444">
        <v>70</v>
      </c>
      <c r="L1444">
        <v>11</v>
      </c>
      <c r="M1444" t="s">
        <v>383</v>
      </c>
      <c r="N1444">
        <f t="shared" si="136"/>
        <v>3.64</v>
      </c>
      <c r="O1444">
        <f t="shared" si="137"/>
        <v>0.9</v>
      </c>
    </row>
    <row r="1445" spans="1:15" x14ac:dyDescent="0.25">
      <c r="A1445" t="s">
        <v>1796</v>
      </c>
      <c r="B1445">
        <v>1</v>
      </c>
      <c r="C1445" t="s">
        <v>370</v>
      </c>
      <c r="D1445">
        <v>193.06111436168905</v>
      </c>
      <c r="E1445">
        <v>1397.1861540381678</v>
      </c>
      <c r="F1445">
        <v>0.95</v>
      </c>
      <c r="G1445">
        <v>1.1000000000000001</v>
      </c>
      <c r="H1445">
        <v>26</v>
      </c>
      <c r="I1445">
        <v>5.5</v>
      </c>
      <c r="J1445" t="s">
        <v>409</v>
      </c>
      <c r="K1445">
        <v>70</v>
      </c>
      <c r="L1445">
        <v>11</v>
      </c>
      <c r="M1445" t="s">
        <v>383</v>
      </c>
      <c r="N1445">
        <f t="shared" si="136"/>
        <v>3.64</v>
      </c>
      <c r="O1445">
        <f t="shared" si="137"/>
        <v>0.9</v>
      </c>
    </row>
    <row r="1446" spans="1:15" x14ac:dyDescent="0.25">
      <c r="A1446" t="s">
        <v>1797</v>
      </c>
      <c r="B1446">
        <v>2</v>
      </c>
      <c r="C1446" t="s">
        <v>372</v>
      </c>
      <c r="D1446">
        <v>207.03730831747527</v>
      </c>
      <c r="E1446">
        <v>1498.3320774196782</v>
      </c>
      <c r="F1446">
        <v>0.95</v>
      </c>
      <c r="G1446">
        <v>1.1000000000000001</v>
      </c>
      <c r="H1446">
        <v>30</v>
      </c>
      <c r="I1446">
        <v>5.9</v>
      </c>
      <c r="J1446" t="s">
        <v>409</v>
      </c>
      <c r="K1446">
        <v>70</v>
      </c>
      <c r="L1446">
        <v>11</v>
      </c>
      <c r="M1446" t="s">
        <v>383</v>
      </c>
      <c r="N1446">
        <f t="shared" si="136"/>
        <v>3.64</v>
      </c>
      <c r="O1446">
        <f t="shared" si="137"/>
        <v>0.9</v>
      </c>
    </row>
    <row r="1447" spans="1:15" x14ac:dyDescent="0.25">
      <c r="A1447" t="s">
        <v>1798</v>
      </c>
      <c r="B1447">
        <v>3</v>
      </c>
      <c r="C1447" t="s">
        <v>281</v>
      </c>
      <c r="D1447">
        <v>247.53300000000002</v>
      </c>
      <c r="E1447">
        <v>1791.4</v>
      </c>
      <c r="F1447">
        <v>0.95</v>
      </c>
      <c r="G1447">
        <v>1.1000000000000001</v>
      </c>
      <c r="H1447">
        <v>41</v>
      </c>
      <c r="I1447">
        <v>7.9</v>
      </c>
      <c r="J1447" t="s">
        <v>409</v>
      </c>
      <c r="K1447">
        <v>70</v>
      </c>
      <c r="L1447">
        <v>11</v>
      </c>
      <c r="M1447" t="s">
        <v>383</v>
      </c>
      <c r="N1447">
        <f t="shared" si="136"/>
        <v>3.64</v>
      </c>
      <c r="O1447">
        <f t="shared" si="137"/>
        <v>0.9</v>
      </c>
    </row>
    <row r="1448" spans="1:15" x14ac:dyDescent="0.25">
      <c r="A1448" t="s">
        <v>1799</v>
      </c>
      <c r="B1448">
        <v>0</v>
      </c>
      <c r="C1448" t="s">
        <v>278</v>
      </c>
      <c r="D1448">
        <v>0</v>
      </c>
      <c r="E1448">
        <v>758.2</v>
      </c>
      <c r="G1448">
        <v>1.5</v>
      </c>
      <c r="J1448" t="s">
        <v>409</v>
      </c>
      <c r="K1448">
        <v>70</v>
      </c>
      <c r="L1448">
        <v>16</v>
      </c>
      <c r="M1448" t="s">
        <v>383</v>
      </c>
      <c r="N1448">
        <f t="shared" si="136"/>
        <v>2.71</v>
      </c>
      <c r="O1448">
        <f t="shared" si="137"/>
        <v>1.4</v>
      </c>
    </row>
    <row r="1449" spans="1:15" x14ac:dyDescent="0.25">
      <c r="A1449" t="s">
        <v>1800</v>
      </c>
      <c r="B1449">
        <v>1</v>
      </c>
      <c r="C1449" t="s">
        <v>370</v>
      </c>
      <c r="D1449">
        <v>181.16810127667713</v>
      </c>
      <c r="E1449">
        <v>1627.62717250317</v>
      </c>
      <c r="F1449">
        <v>0.95</v>
      </c>
      <c r="G1449">
        <v>1.1000000000000001</v>
      </c>
      <c r="H1449">
        <v>26</v>
      </c>
      <c r="I1449">
        <v>5.0999999999999996</v>
      </c>
      <c r="J1449" t="s">
        <v>409</v>
      </c>
      <c r="K1449">
        <v>70</v>
      </c>
      <c r="L1449">
        <v>16</v>
      </c>
      <c r="M1449" t="s">
        <v>383</v>
      </c>
      <c r="N1449">
        <f t="shared" si="136"/>
        <v>2.71</v>
      </c>
      <c r="O1449">
        <f t="shared" si="137"/>
        <v>1.4</v>
      </c>
    </row>
    <row r="1450" spans="1:15" x14ac:dyDescent="0.25">
      <c r="A1450" t="s">
        <v>1801</v>
      </c>
      <c r="B1450">
        <v>2</v>
      </c>
      <c r="C1450" t="s">
        <v>372</v>
      </c>
      <c r="D1450">
        <v>194.47994659191153</v>
      </c>
      <c r="E1450">
        <v>1747.2217424001376</v>
      </c>
      <c r="F1450">
        <v>0.95</v>
      </c>
      <c r="G1450">
        <v>1.1000000000000001</v>
      </c>
      <c r="H1450">
        <v>30</v>
      </c>
      <c r="I1450">
        <v>5.6</v>
      </c>
      <c r="J1450" t="s">
        <v>409</v>
      </c>
      <c r="K1450">
        <v>70</v>
      </c>
      <c r="L1450">
        <v>16</v>
      </c>
      <c r="M1450" t="s">
        <v>383</v>
      </c>
      <c r="N1450">
        <f t="shared" si="136"/>
        <v>2.71</v>
      </c>
      <c r="O1450">
        <f t="shared" si="137"/>
        <v>1.4</v>
      </c>
    </row>
    <row r="1451" spans="1:15" x14ac:dyDescent="0.25">
      <c r="A1451" t="s">
        <v>1802</v>
      </c>
      <c r="B1451">
        <v>3</v>
      </c>
      <c r="C1451" t="s">
        <v>281</v>
      </c>
      <c r="D1451">
        <v>257.39999999999998</v>
      </c>
      <c r="E1451">
        <v>2312.5</v>
      </c>
      <c r="F1451">
        <v>0.95</v>
      </c>
      <c r="G1451">
        <v>1.1000000000000001</v>
      </c>
      <c r="H1451">
        <v>41.1</v>
      </c>
      <c r="I1451">
        <v>7.2</v>
      </c>
      <c r="J1451" t="s">
        <v>409</v>
      </c>
      <c r="K1451">
        <v>70</v>
      </c>
      <c r="L1451">
        <v>16</v>
      </c>
      <c r="M1451" t="s">
        <v>383</v>
      </c>
      <c r="N1451">
        <f t="shared" si="136"/>
        <v>2.71</v>
      </c>
      <c r="O1451">
        <f t="shared" si="137"/>
        <v>1.4</v>
      </c>
    </row>
    <row r="1452" spans="1:15" x14ac:dyDescent="0.25">
      <c r="A1452" t="s">
        <v>1803</v>
      </c>
      <c r="B1452">
        <v>0</v>
      </c>
      <c r="C1452" t="s">
        <v>278</v>
      </c>
      <c r="D1452">
        <v>0</v>
      </c>
      <c r="E1452">
        <v>1184</v>
      </c>
      <c r="G1452">
        <v>1.5</v>
      </c>
      <c r="J1452" t="s">
        <v>409</v>
      </c>
      <c r="K1452">
        <v>70</v>
      </c>
      <c r="L1452">
        <v>21</v>
      </c>
      <c r="M1452" t="s">
        <v>383</v>
      </c>
      <c r="N1452">
        <f t="shared" si="136"/>
        <v>4.25</v>
      </c>
      <c r="O1452">
        <f t="shared" si="137"/>
        <v>1.9</v>
      </c>
    </row>
    <row r="1453" spans="1:15" x14ac:dyDescent="0.25">
      <c r="A1453" t="s">
        <v>1804</v>
      </c>
      <c r="B1453">
        <v>1</v>
      </c>
      <c r="C1453" t="s">
        <v>370</v>
      </c>
      <c r="D1453">
        <v>198.25132415988176</v>
      </c>
      <c r="E1453">
        <v>1977.8291945358951</v>
      </c>
      <c r="F1453">
        <v>0.85</v>
      </c>
      <c r="G1453">
        <v>1.05</v>
      </c>
      <c r="H1453">
        <v>26</v>
      </c>
      <c r="I1453">
        <v>5.0999999999999996</v>
      </c>
      <c r="J1453" t="s">
        <v>409</v>
      </c>
      <c r="K1453">
        <v>70</v>
      </c>
      <c r="L1453">
        <v>21</v>
      </c>
      <c r="M1453" t="s">
        <v>383</v>
      </c>
      <c r="N1453">
        <f t="shared" si="136"/>
        <v>4.25</v>
      </c>
      <c r="O1453">
        <f t="shared" si="137"/>
        <v>1.9</v>
      </c>
    </row>
    <row r="1454" spans="1:15" x14ac:dyDescent="0.25">
      <c r="A1454" t="s">
        <v>1805</v>
      </c>
      <c r="B1454">
        <v>2</v>
      </c>
      <c r="C1454" t="s">
        <v>372</v>
      </c>
      <c r="D1454">
        <v>212.81840822246934</v>
      </c>
      <c r="E1454">
        <v>2123.1558613833213</v>
      </c>
      <c r="F1454">
        <v>0.85</v>
      </c>
      <c r="G1454">
        <v>1.05</v>
      </c>
      <c r="H1454">
        <v>30</v>
      </c>
      <c r="I1454">
        <v>5.6</v>
      </c>
      <c r="J1454" t="s">
        <v>409</v>
      </c>
      <c r="K1454">
        <v>70</v>
      </c>
      <c r="L1454">
        <v>21</v>
      </c>
      <c r="M1454" t="s">
        <v>383</v>
      </c>
      <c r="N1454">
        <f t="shared" si="136"/>
        <v>4.25</v>
      </c>
      <c r="O1454">
        <f t="shared" si="137"/>
        <v>1.9</v>
      </c>
    </row>
    <row r="1455" spans="1:15" x14ac:dyDescent="0.25">
      <c r="A1455" t="s">
        <v>1806</v>
      </c>
      <c r="B1455">
        <v>3</v>
      </c>
      <c r="C1455" t="s">
        <v>281</v>
      </c>
      <c r="D1455">
        <v>281.67149999999998</v>
      </c>
      <c r="E1455">
        <v>2810.06</v>
      </c>
      <c r="F1455">
        <v>0.85</v>
      </c>
      <c r="G1455">
        <v>1.05</v>
      </c>
      <c r="H1455">
        <v>41.1</v>
      </c>
      <c r="I1455">
        <v>7.2</v>
      </c>
      <c r="J1455" t="s">
        <v>409</v>
      </c>
      <c r="K1455">
        <v>70</v>
      </c>
      <c r="L1455">
        <v>21</v>
      </c>
      <c r="M1455" t="s">
        <v>383</v>
      </c>
      <c r="N1455">
        <f t="shared" si="136"/>
        <v>4.25</v>
      </c>
      <c r="O1455">
        <f t="shared" si="137"/>
        <v>1.9</v>
      </c>
    </row>
    <row r="1456" spans="1:15" x14ac:dyDescent="0.25">
      <c r="A1456" t="s">
        <v>1807</v>
      </c>
      <c r="B1456">
        <v>0</v>
      </c>
      <c r="C1456" t="s">
        <v>278</v>
      </c>
      <c r="D1456">
        <v>0</v>
      </c>
      <c r="E1456">
        <v>650.76</v>
      </c>
      <c r="G1456">
        <v>1.5</v>
      </c>
      <c r="J1456" t="s">
        <v>409</v>
      </c>
      <c r="K1456">
        <v>80</v>
      </c>
      <c r="L1456">
        <v>11</v>
      </c>
      <c r="M1456" t="s">
        <v>396</v>
      </c>
      <c r="N1456">
        <f t="shared" si="136"/>
        <v>3.59</v>
      </c>
      <c r="O1456">
        <f t="shared" si="137"/>
        <v>1.1000000000000001</v>
      </c>
    </row>
    <row r="1457" spans="1:15" x14ac:dyDescent="0.25">
      <c r="A1457" t="s">
        <v>1808</v>
      </c>
      <c r="B1457">
        <v>1</v>
      </c>
      <c r="C1457" t="s">
        <v>370</v>
      </c>
      <c r="D1457">
        <v>227.7</v>
      </c>
      <c r="E1457">
        <v>1647.5037394527276</v>
      </c>
      <c r="F1457">
        <v>0.95</v>
      </c>
      <c r="G1457">
        <v>1.1000000000000001</v>
      </c>
      <c r="H1457">
        <v>26</v>
      </c>
      <c r="I1457">
        <v>6.3</v>
      </c>
      <c r="J1457" t="s">
        <v>409</v>
      </c>
      <c r="K1457">
        <v>80</v>
      </c>
      <c r="L1457">
        <v>11</v>
      </c>
      <c r="M1457" t="s">
        <v>396</v>
      </c>
      <c r="N1457">
        <f t="shared" si="136"/>
        <v>3.59</v>
      </c>
      <c r="O1457">
        <f t="shared" si="137"/>
        <v>1.1000000000000001</v>
      </c>
    </row>
    <row r="1458" spans="1:15" x14ac:dyDescent="0.25">
      <c r="A1458" t="s">
        <v>1809</v>
      </c>
      <c r="B1458">
        <v>2</v>
      </c>
      <c r="C1458" t="s">
        <v>372</v>
      </c>
      <c r="D1458">
        <v>244.2</v>
      </c>
      <c r="E1458">
        <v>1769.505282019556</v>
      </c>
      <c r="F1458">
        <v>0.95</v>
      </c>
      <c r="G1458">
        <v>1.1000000000000001</v>
      </c>
      <c r="H1458">
        <v>30</v>
      </c>
      <c r="I1458">
        <v>6.8</v>
      </c>
      <c r="J1458" t="s">
        <v>409</v>
      </c>
      <c r="K1458">
        <v>80</v>
      </c>
      <c r="L1458">
        <v>11</v>
      </c>
      <c r="M1458" t="s">
        <v>396</v>
      </c>
      <c r="N1458">
        <f t="shared" si="136"/>
        <v>3.59</v>
      </c>
      <c r="O1458">
        <f t="shared" si="137"/>
        <v>1.1000000000000001</v>
      </c>
    </row>
    <row r="1459" spans="1:15" x14ac:dyDescent="0.25">
      <c r="A1459" t="s">
        <v>1810</v>
      </c>
      <c r="B1459">
        <v>3</v>
      </c>
      <c r="C1459" t="s">
        <v>281</v>
      </c>
      <c r="D1459">
        <v>295.34999999999997</v>
      </c>
      <c r="E1459">
        <v>2135.9</v>
      </c>
      <c r="F1459">
        <v>0.95</v>
      </c>
      <c r="G1459">
        <v>1.1000000000000001</v>
      </c>
      <c r="H1459">
        <v>41.8</v>
      </c>
      <c r="I1459">
        <v>9.1</v>
      </c>
      <c r="J1459" t="s">
        <v>409</v>
      </c>
      <c r="K1459">
        <v>80</v>
      </c>
      <c r="L1459">
        <v>11</v>
      </c>
      <c r="M1459" t="s">
        <v>396</v>
      </c>
      <c r="N1459">
        <f t="shared" si="136"/>
        <v>3.59</v>
      </c>
      <c r="O1459">
        <f t="shared" si="137"/>
        <v>1.1000000000000001</v>
      </c>
    </row>
    <row r="1460" spans="1:15" x14ac:dyDescent="0.25">
      <c r="A1460" t="s">
        <v>1811</v>
      </c>
      <c r="B1460">
        <v>0</v>
      </c>
      <c r="C1460" t="s">
        <v>278</v>
      </c>
      <c r="D1460">
        <v>0</v>
      </c>
      <c r="E1460">
        <v>866.32</v>
      </c>
      <c r="G1460">
        <v>1.5</v>
      </c>
      <c r="J1460" t="s">
        <v>409</v>
      </c>
      <c r="K1460">
        <v>80</v>
      </c>
      <c r="L1460">
        <v>16</v>
      </c>
      <c r="M1460" t="s">
        <v>396</v>
      </c>
      <c r="N1460">
        <f t="shared" si="136"/>
        <v>2.69</v>
      </c>
      <c r="O1460">
        <f t="shared" si="137"/>
        <v>1.6</v>
      </c>
    </row>
    <row r="1461" spans="1:15" x14ac:dyDescent="0.25">
      <c r="A1461" t="s">
        <v>1812</v>
      </c>
      <c r="B1461">
        <v>1</v>
      </c>
      <c r="C1461" t="s">
        <v>370</v>
      </c>
      <c r="D1461">
        <v>257.39999999999998</v>
      </c>
      <c r="E1461">
        <v>2040.4331716148024</v>
      </c>
      <c r="F1461">
        <v>0.95</v>
      </c>
      <c r="G1461">
        <v>1.1000000000000001</v>
      </c>
      <c r="H1461">
        <v>26</v>
      </c>
      <c r="I1461">
        <v>6</v>
      </c>
      <c r="J1461" t="s">
        <v>409</v>
      </c>
      <c r="K1461">
        <v>80</v>
      </c>
      <c r="L1461">
        <v>16</v>
      </c>
      <c r="M1461" t="s">
        <v>396</v>
      </c>
      <c r="N1461">
        <f t="shared" si="136"/>
        <v>2.69</v>
      </c>
      <c r="O1461">
        <f t="shared" si="137"/>
        <v>1.6</v>
      </c>
    </row>
    <row r="1462" spans="1:15" x14ac:dyDescent="0.25">
      <c r="A1462" t="s">
        <v>1813</v>
      </c>
      <c r="B1462">
        <v>2</v>
      </c>
      <c r="C1462" t="s">
        <v>372</v>
      </c>
      <c r="D1462">
        <v>276.375</v>
      </c>
      <c r="E1462">
        <v>2188.0092071816284</v>
      </c>
      <c r="F1462">
        <v>0.95</v>
      </c>
      <c r="G1462">
        <v>1.1000000000000001</v>
      </c>
      <c r="H1462">
        <v>30</v>
      </c>
      <c r="I1462">
        <v>6.7</v>
      </c>
      <c r="J1462" t="s">
        <v>409</v>
      </c>
      <c r="K1462">
        <v>80</v>
      </c>
      <c r="L1462">
        <v>16</v>
      </c>
      <c r="M1462" t="s">
        <v>396</v>
      </c>
      <c r="N1462">
        <f t="shared" si="136"/>
        <v>2.69</v>
      </c>
      <c r="O1462">
        <f t="shared" si="137"/>
        <v>1.6</v>
      </c>
    </row>
    <row r="1463" spans="1:15" x14ac:dyDescent="0.25">
      <c r="A1463" t="s">
        <v>1814</v>
      </c>
      <c r="B1463">
        <v>3</v>
      </c>
      <c r="C1463" t="s">
        <v>281</v>
      </c>
      <c r="D1463">
        <v>371.25</v>
      </c>
      <c r="E1463">
        <v>2935.7</v>
      </c>
      <c r="F1463">
        <v>0.95</v>
      </c>
      <c r="G1463">
        <v>1.1000000000000001</v>
      </c>
      <c r="H1463">
        <v>42.4</v>
      </c>
      <c r="I1463">
        <v>9</v>
      </c>
      <c r="J1463" t="s">
        <v>409</v>
      </c>
      <c r="K1463">
        <v>80</v>
      </c>
      <c r="L1463">
        <v>16</v>
      </c>
      <c r="M1463" t="s">
        <v>396</v>
      </c>
      <c r="N1463">
        <f t="shared" si="136"/>
        <v>2.69</v>
      </c>
      <c r="O1463">
        <f t="shared" si="137"/>
        <v>1.6</v>
      </c>
    </row>
    <row r="1464" spans="1:15" x14ac:dyDescent="0.25">
      <c r="A1464" t="s">
        <v>1815</v>
      </c>
      <c r="B1464">
        <v>0</v>
      </c>
      <c r="C1464" t="s">
        <v>278</v>
      </c>
      <c r="D1464">
        <v>0</v>
      </c>
      <c r="E1464">
        <v>1352.8000000000002</v>
      </c>
      <c r="G1464">
        <v>1.5</v>
      </c>
      <c r="J1464" t="s">
        <v>409</v>
      </c>
      <c r="K1464">
        <v>80</v>
      </c>
      <c r="L1464">
        <v>21</v>
      </c>
      <c r="M1464" t="s">
        <v>396</v>
      </c>
      <c r="N1464">
        <f t="shared" si="136"/>
        <v>4.2300000000000004</v>
      </c>
      <c r="O1464">
        <f t="shared" si="137"/>
        <v>2.1</v>
      </c>
    </row>
    <row r="1465" spans="1:15" x14ac:dyDescent="0.25">
      <c r="A1465" t="s">
        <v>1816</v>
      </c>
      <c r="B1465">
        <v>1</v>
      </c>
      <c r="C1465" t="s">
        <v>370</v>
      </c>
      <c r="D1465">
        <v>281.21133621257229</v>
      </c>
      <c r="E1465">
        <v>2627.7848955664344</v>
      </c>
      <c r="F1465">
        <v>0.85</v>
      </c>
      <c r="G1465">
        <v>1.05</v>
      </c>
      <c r="H1465">
        <v>26</v>
      </c>
      <c r="I1465">
        <v>6</v>
      </c>
      <c r="J1465" t="s">
        <v>409</v>
      </c>
      <c r="K1465">
        <v>80</v>
      </c>
      <c r="L1465">
        <v>21</v>
      </c>
      <c r="M1465" t="s">
        <v>396</v>
      </c>
      <c r="N1465">
        <f t="shared" si="136"/>
        <v>4.2300000000000004</v>
      </c>
      <c r="O1465">
        <f t="shared" si="137"/>
        <v>2.1</v>
      </c>
    </row>
    <row r="1466" spans="1:15" x14ac:dyDescent="0.25">
      <c r="A1466" t="s">
        <v>1817</v>
      </c>
      <c r="B1466">
        <v>2</v>
      </c>
      <c r="C1466" t="s">
        <v>372</v>
      </c>
      <c r="D1466">
        <v>301.55018128332654</v>
      </c>
      <c r="E1466">
        <v>2817.8416357747774</v>
      </c>
      <c r="F1466">
        <v>0.85</v>
      </c>
      <c r="G1466">
        <v>1.05</v>
      </c>
      <c r="H1466">
        <v>30</v>
      </c>
      <c r="I1466">
        <v>6.7</v>
      </c>
      <c r="J1466" t="s">
        <v>409</v>
      </c>
      <c r="K1466">
        <v>80</v>
      </c>
      <c r="L1466">
        <v>21</v>
      </c>
      <c r="M1466" t="s">
        <v>396</v>
      </c>
      <c r="N1466">
        <f t="shared" si="136"/>
        <v>4.2300000000000004</v>
      </c>
      <c r="O1466">
        <f t="shared" si="137"/>
        <v>2.1</v>
      </c>
    </row>
    <row r="1467" spans="1:15" x14ac:dyDescent="0.25">
      <c r="A1467" t="s">
        <v>1818</v>
      </c>
      <c r="B1467">
        <v>3</v>
      </c>
      <c r="C1467" t="s">
        <v>281</v>
      </c>
      <c r="D1467">
        <v>404.59649999999999</v>
      </c>
      <c r="E1467">
        <v>3780.76</v>
      </c>
      <c r="F1467">
        <v>0.85</v>
      </c>
      <c r="G1467">
        <v>1.05</v>
      </c>
      <c r="H1467">
        <v>42.4</v>
      </c>
      <c r="I1467">
        <v>9</v>
      </c>
      <c r="J1467" t="s">
        <v>409</v>
      </c>
      <c r="K1467">
        <v>80</v>
      </c>
      <c r="L1467">
        <v>21</v>
      </c>
      <c r="M1467" t="s">
        <v>396</v>
      </c>
      <c r="N1467">
        <f t="shared" si="136"/>
        <v>4.2300000000000004</v>
      </c>
      <c r="O1467">
        <f t="shared" si="137"/>
        <v>2.1</v>
      </c>
    </row>
    <row r="1468" spans="1:15" x14ac:dyDescent="0.25">
      <c r="A1468" t="s">
        <v>1819</v>
      </c>
      <c r="B1468">
        <v>0</v>
      </c>
      <c r="C1468" t="s">
        <v>278</v>
      </c>
      <c r="D1468">
        <v>0</v>
      </c>
      <c r="E1468">
        <v>731.68000000000006</v>
      </c>
      <c r="G1468">
        <v>1.5</v>
      </c>
      <c r="J1468" t="s">
        <v>409</v>
      </c>
      <c r="K1468">
        <v>90</v>
      </c>
      <c r="L1468">
        <v>11</v>
      </c>
      <c r="M1468" t="s">
        <v>409</v>
      </c>
      <c r="N1468">
        <f t="shared" si="136"/>
        <v>3.54</v>
      </c>
      <c r="O1468">
        <f t="shared" si="137"/>
        <v>1.2</v>
      </c>
    </row>
    <row r="1469" spans="1:15" x14ac:dyDescent="0.25">
      <c r="A1469" t="s">
        <v>1820</v>
      </c>
      <c r="B1469">
        <v>1</v>
      </c>
      <c r="C1469" t="s">
        <v>370</v>
      </c>
      <c r="D1469">
        <v>261.65949076154129</v>
      </c>
      <c r="E1469">
        <v>1893.6336235985709</v>
      </c>
      <c r="F1469">
        <v>0.95</v>
      </c>
      <c r="G1469">
        <v>1.1000000000000001</v>
      </c>
      <c r="H1469">
        <v>26</v>
      </c>
      <c r="I1469">
        <v>6.7</v>
      </c>
      <c r="J1469" t="s">
        <v>409</v>
      </c>
      <c r="K1469">
        <v>90</v>
      </c>
      <c r="L1469">
        <v>11</v>
      </c>
      <c r="M1469" t="s">
        <v>409</v>
      </c>
      <c r="N1469">
        <f t="shared" si="136"/>
        <v>3.54</v>
      </c>
      <c r="O1469">
        <f t="shared" si="137"/>
        <v>1.2</v>
      </c>
    </row>
    <row r="1470" spans="1:15" x14ac:dyDescent="0.25">
      <c r="A1470" t="s">
        <v>1821</v>
      </c>
      <c r="B1470">
        <v>2</v>
      </c>
      <c r="C1470" t="s">
        <v>372</v>
      </c>
      <c r="D1470">
        <v>281.47157904012113</v>
      </c>
      <c r="E1470">
        <v>2037.0140009310799</v>
      </c>
      <c r="F1470">
        <v>0.95</v>
      </c>
      <c r="G1470">
        <v>1.1000000000000001</v>
      </c>
      <c r="H1470">
        <v>30</v>
      </c>
      <c r="I1470">
        <v>7.4</v>
      </c>
      <c r="J1470" t="s">
        <v>409</v>
      </c>
      <c r="K1470">
        <v>90</v>
      </c>
      <c r="L1470">
        <v>11</v>
      </c>
      <c r="M1470" t="s">
        <v>409</v>
      </c>
      <c r="N1470">
        <f t="shared" si="136"/>
        <v>3.54</v>
      </c>
      <c r="O1470">
        <f t="shared" si="137"/>
        <v>1.2</v>
      </c>
    </row>
    <row r="1471" spans="1:15" x14ac:dyDescent="0.25">
      <c r="A1471" t="s">
        <v>1822</v>
      </c>
      <c r="B1471">
        <v>3</v>
      </c>
      <c r="C1471" t="s">
        <v>281</v>
      </c>
      <c r="D1471">
        <v>342.738</v>
      </c>
      <c r="E1471">
        <v>2480.4</v>
      </c>
      <c r="F1471">
        <v>0.95</v>
      </c>
      <c r="G1471">
        <v>1.1000000000000001</v>
      </c>
      <c r="H1471">
        <v>42.4</v>
      </c>
      <c r="I1471">
        <v>10.3</v>
      </c>
      <c r="J1471" t="s">
        <v>409</v>
      </c>
      <c r="K1471">
        <v>90</v>
      </c>
      <c r="L1471">
        <v>11</v>
      </c>
      <c r="M1471" t="s">
        <v>409</v>
      </c>
      <c r="N1471">
        <f t="shared" si="136"/>
        <v>3.54</v>
      </c>
      <c r="O1471">
        <f t="shared" si="137"/>
        <v>1.2</v>
      </c>
    </row>
    <row r="1472" spans="1:15" x14ac:dyDescent="0.25">
      <c r="A1472" t="s">
        <v>1823</v>
      </c>
      <c r="B1472">
        <v>0</v>
      </c>
      <c r="C1472" t="s">
        <v>278</v>
      </c>
      <c r="D1472">
        <v>0</v>
      </c>
      <c r="E1472">
        <v>975.12000000000012</v>
      </c>
      <c r="G1472">
        <v>1.5</v>
      </c>
      <c r="J1472" t="s">
        <v>409</v>
      </c>
      <c r="K1472">
        <v>90</v>
      </c>
      <c r="L1472">
        <v>16</v>
      </c>
      <c r="M1472" t="s">
        <v>409</v>
      </c>
      <c r="N1472">
        <f t="shared" si="136"/>
        <v>2.67</v>
      </c>
      <c r="O1472">
        <f t="shared" si="137"/>
        <v>1.8</v>
      </c>
    </row>
    <row r="1473" spans="1:15" x14ac:dyDescent="0.25">
      <c r="A1473" t="s">
        <v>1824</v>
      </c>
      <c r="B1473">
        <v>1</v>
      </c>
      <c r="C1473" t="s">
        <v>370</v>
      </c>
      <c r="D1473">
        <v>295.16799465020193</v>
      </c>
      <c r="E1473">
        <v>2336.669516687492</v>
      </c>
      <c r="F1473">
        <v>0.95</v>
      </c>
      <c r="G1473">
        <v>1.1000000000000001</v>
      </c>
      <c r="H1473">
        <v>26</v>
      </c>
      <c r="I1473">
        <v>7</v>
      </c>
      <c r="J1473" t="s">
        <v>409</v>
      </c>
      <c r="K1473">
        <v>90</v>
      </c>
      <c r="L1473">
        <v>16</v>
      </c>
      <c r="M1473" t="s">
        <v>409</v>
      </c>
      <c r="N1473">
        <f t="shared" si="136"/>
        <v>2.67</v>
      </c>
      <c r="O1473">
        <f t="shared" si="137"/>
        <v>1.8</v>
      </c>
    </row>
    <row r="1474" spans="1:15" x14ac:dyDescent="0.25">
      <c r="A1474" t="s">
        <v>1825</v>
      </c>
      <c r="B1474">
        <v>2</v>
      </c>
      <c r="C1474" t="s">
        <v>372</v>
      </c>
      <c r="D1474">
        <v>316.22544636000902</v>
      </c>
      <c r="E1474">
        <v>2503.3688418217644</v>
      </c>
      <c r="F1474">
        <v>0.95</v>
      </c>
      <c r="G1474">
        <v>1.1000000000000001</v>
      </c>
      <c r="H1474">
        <v>30</v>
      </c>
      <c r="I1474">
        <v>7.7</v>
      </c>
      <c r="J1474" t="s">
        <v>409</v>
      </c>
      <c r="K1474">
        <v>90</v>
      </c>
      <c r="L1474">
        <v>16</v>
      </c>
      <c r="M1474" t="s">
        <v>409</v>
      </c>
      <c r="N1474">
        <f t="shared" si="136"/>
        <v>2.67</v>
      </c>
      <c r="O1474">
        <f t="shared" si="137"/>
        <v>1.8</v>
      </c>
    </row>
    <row r="1475" spans="1:15" x14ac:dyDescent="0.25">
      <c r="A1475" t="s">
        <v>1826</v>
      </c>
      <c r="B1475">
        <v>3</v>
      </c>
      <c r="C1475" t="s">
        <v>281</v>
      </c>
      <c r="D1475">
        <v>430.65</v>
      </c>
      <c r="E1475">
        <v>3409.2</v>
      </c>
      <c r="F1475">
        <v>0.95</v>
      </c>
      <c r="G1475">
        <v>1.1000000000000001</v>
      </c>
      <c r="H1475">
        <v>43.3</v>
      </c>
      <c r="I1475">
        <v>10.7</v>
      </c>
      <c r="J1475" t="s">
        <v>409</v>
      </c>
      <c r="K1475">
        <v>90</v>
      </c>
      <c r="L1475">
        <v>16</v>
      </c>
      <c r="M1475" t="s">
        <v>409</v>
      </c>
      <c r="N1475">
        <f t="shared" si="136"/>
        <v>2.67</v>
      </c>
      <c r="O1475">
        <f t="shared" si="137"/>
        <v>1.8</v>
      </c>
    </row>
    <row r="1476" spans="1:15" x14ac:dyDescent="0.25">
      <c r="A1476" t="s">
        <v>1827</v>
      </c>
      <c r="B1476">
        <v>0</v>
      </c>
      <c r="C1476" t="s">
        <v>278</v>
      </c>
      <c r="D1476">
        <v>0</v>
      </c>
      <c r="E1476">
        <v>1522.4</v>
      </c>
      <c r="G1476">
        <v>1.5</v>
      </c>
      <c r="J1476" t="s">
        <v>409</v>
      </c>
      <c r="K1476">
        <v>90</v>
      </c>
      <c r="L1476">
        <v>21</v>
      </c>
      <c r="M1476" t="s">
        <v>409</v>
      </c>
      <c r="N1476">
        <f t="shared" si="136"/>
        <v>4.2</v>
      </c>
      <c r="O1476">
        <f t="shared" si="137"/>
        <v>2.4</v>
      </c>
    </row>
    <row r="1477" spans="1:15" x14ac:dyDescent="0.25">
      <c r="A1477" t="s">
        <v>1828</v>
      </c>
      <c r="B1477">
        <v>1</v>
      </c>
      <c r="C1477" t="s">
        <v>370</v>
      </c>
      <c r="D1477">
        <v>322.03846037008236</v>
      </c>
      <c r="E1477">
        <v>3009.2947651024979</v>
      </c>
      <c r="F1477">
        <v>0.85</v>
      </c>
      <c r="G1477">
        <v>1.05</v>
      </c>
      <c r="H1477">
        <v>26</v>
      </c>
      <c r="I1477">
        <v>7</v>
      </c>
      <c r="J1477" t="s">
        <v>409</v>
      </c>
      <c r="K1477">
        <v>90</v>
      </c>
      <c r="L1477">
        <v>21</v>
      </c>
      <c r="M1477" t="s">
        <v>409</v>
      </c>
      <c r="N1477">
        <f t="shared" si="136"/>
        <v>4.2</v>
      </c>
      <c r="O1477">
        <f t="shared" si="137"/>
        <v>2.4</v>
      </c>
    </row>
    <row r="1478" spans="1:15" x14ac:dyDescent="0.25">
      <c r="A1478" t="s">
        <v>1829</v>
      </c>
      <c r="B1478">
        <v>2</v>
      </c>
      <c r="C1478" t="s">
        <v>372</v>
      </c>
      <c r="D1478">
        <v>345.01286630450642</v>
      </c>
      <c r="E1478">
        <v>3223.9795559512399</v>
      </c>
      <c r="F1478">
        <v>0.85</v>
      </c>
      <c r="G1478">
        <v>1.05</v>
      </c>
      <c r="H1478">
        <v>30</v>
      </c>
      <c r="I1478">
        <v>7.7</v>
      </c>
      <c r="J1478" t="s">
        <v>409</v>
      </c>
      <c r="K1478">
        <v>90</v>
      </c>
      <c r="L1478">
        <v>21</v>
      </c>
      <c r="M1478" t="s">
        <v>409</v>
      </c>
      <c r="N1478">
        <f t="shared" si="136"/>
        <v>4.2</v>
      </c>
      <c r="O1478">
        <f t="shared" si="137"/>
        <v>2.4</v>
      </c>
    </row>
    <row r="1479" spans="1:15" x14ac:dyDescent="0.25">
      <c r="A1479" t="s">
        <v>1830</v>
      </c>
      <c r="B1479">
        <v>3</v>
      </c>
      <c r="C1479" t="s">
        <v>281</v>
      </c>
      <c r="D1479">
        <v>469.85399999999998</v>
      </c>
      <c r="E1479">
        <v>4390.5600000000004</v>
      </c>
      <c r="F1479">
        <v>0.85</v>
      </c>
      <c r="G1479">
        <v>1.05</v>
      </c>
      <c r="H1479">
        <v>43.3</v>
      </c>
      <c r="I1479">
        <v>10.7</v>
      </c>
      <c r="J1479" t="s">
        <v>409</v>
      </c>
      <c r="K1479">
        <v>90</v>
      </c>
      <c r="L1479">
        <v>21</v>
      </c>
      <c r="M1479" t="s">
        <v>409</v>
      </c>
      <c r="N1479">
        <f t="shared" si="136"/>
        <v>4.2</v>
      </c>
      <c r="O1479">
        <f t="shared" si="137"/>
        <v>2.4</v>
      </c>
    </row>
    <row r="1480" spans="1:15" x14ac:dyDescent="0.25">
      <c r="A1480" t="s">
        <v>1831</v>
      </c>
      <c r="B1480">
        <v>0</v>
      </c>
      <c r="C1480" t="s">
        <v>278</v>
      </c>
      <c r="D1480">
        <v>0</v>
      </c>
      <c r="E1480">
        <v>813.28000000000009</v>
      </c>
      <c r="G1480">
        <v>1.5</v>
      </c>
      <c r="J1480" t="s">
        <v>409</v>
      </c>
      <c r="K1480">
        <v>100</v>
      </c>
      <c r="L1480">
        <v>11</v>
      </c>
      <c r="M1480" t="s">
        <v>422</v>
      </c>
      <c r="N1480">
        <f t="shared" si="136"/>
        <v>3.49</v>
      </c>
      <c r="O1480">
        <f t="shared" si="137"/>
        <v>1.3</v>
      </c>
    </row>
    <row r="1481" spans="1:15" x14ac:dyDescent="0.25">
      <c r="A1481" t="s">
        <v>1832</v>
      </c>
      <c r="B1481">
        <v>1</v>
      </c>
      <c r="C1481" t="s">
        <v>370</v>
      </c>
      <c r="D1481">
        <v>295.34999999999997</v>
      </c>
      <c r="E1481">
        <v>2136.1856779144437</v>
      </c>
      <c r="F1481">
        <v>0.95</v>
      </c>
      <c r="G1481">
        <v>1.1000000000000001</v>
      </c>
      <c r="H1481">
        <v>26</v>
      </c>
      <c r="I1481">
        <v>7.8</v>
      </c>
      <c r="J1481" t="s">
        <v>409</v>
      </c>
      <c r="K1481">
        <v>100</v>
      </c>
      <c r="L1481">
        <v>11</v>
      </c>
      <c r="M1481" t="s">
        <v>422</v>
      </c>
      <c r="N1481">
        <f t="shared" si="136"/>
        <v>3.49</v>
      </c>
      <c r="O1481">
        <f t="shared" si="137"/>
        <v>1.3</v>
      </c>
    </row>
    <row r="1482" spans="1:15" x14ac:dyDescent="0.25">
      <c r="A1482" t="s">
        <v>1833</v>
      </c>
      <c r="B1482">
        <v>2</v>
      </c>
      <c r="C1482" t="s">
        <v>372</v>
      </c>
      <c r="D1482">
        <v>317.625</v>
      </c>
      <c r="E1482">
        <v>2301.3611872256411</v>
      </c>
      <c r="F1482">
        <v>0.95</v>
      </c>
      <c r="G1482">
        <v>1.1000000000000001</v>
      </c>
      <c r="H1482">
        <v>30</v>
      </c>
      <c r="I1482">
        <v>8.6999999999999993</v>
      </c>
      <c r="J1482" t="s">
        <v>409</v>
      </c>
      <c r="K1482">
        <v>100</v>
      </c>
      <c r="L1482">
        <v>11</v>
      </c>
      <c r="M1482" t="s">
        <v>422</v>
      </c>
      <c r="N1482">
        <f t="shared" si="136"/>
        <v>3.49</v>
      </c>
      <c r="O1482">
        <f t="shared" si="137"/>
        <v>1.3</v>
      </c>
    </row>
    <row r="1483" spans="1:15" x14ac:dyDescent="0.25">
      <c r="A1483" t="s">
        <v>1834</v>
      </c>
      <c r="B1483">
        <v>3</v>
      </c>
      <c r="C1483" t="s">
        <v>281</v>
      </c>
      <c r="D1483">
        <v>390.22499999999997</v>
      </c>
      <c r="E1483">
        <v>2824.9</v>
      </c>
      <c r="F1483">
        <v>0.95</v>
      </c>
      <c r="G1483">
        <v>1.1000000000000001</v>
      </c>
      <c r="H1483">
        <v>43</v>
      </c>
      <c r="I1483">
        <v>12.2</v>
      </c>
      <c r="J1483" t="s">
        <v>409</v>
      </c>
      <c r="K1483">
        <v>100</v>
      </c>
      <c r="L1483">
        <v>11</v>
      </c>
      <c r="M1483" t="s">
        <v>422</v>
      </c>
      <c r="N1483">
        <f t="shared" si="136"/>
        <v>3.49</v>
      </c>
      <c r="O1483">
        <f t="shared" si="137"/>
        <v>1.3</v>
      </c>
    </row>
    <row r="1484" spans="1:15" x14ac:dyDescent="0.25">
      <c r="A1484" t="s">
        <v>1835</v>
      </c>
      <c r="B1484">
        <v>0</v>
      </c>
      <c r="C1484" t="s">
        <v>278</v>
      </c>
      <c r="D1484">
        <v>0</v>
      </c>
      <c r="E1484">
        <v>1083.24</v>
      </c>
      <c r="G1484">
        <v>1.5</v>
      </c>
      <c r="J1484" t="s">
        <v>409</v>
      </c>
      <c r="K1484">
        <v>100</v>
      </c>
      <c r="L1484">
        <v>16</v>
      </c>
      <c r="M1484" t="s">
        <v>422</v>
      </c>
      <c r="N1484">
        <f t="shared" si="136"/>
        <v>2.66</v>
      </c>
      <c r="O1484">
        <f t="shared" si="137"/>
        <v>2</v>
      </c>
    </row>
    <row r="1485" spans="1:15" x14ac:dyDescent="0.25">
      <c r="A1485" t="s">
        <v>1836</v>
      </c>
      <c r="B1485">
        <v>1</v>
      </c>
      <c r="C1485" t="s">
        <v>370</v>
      </c>
      <c r="D1485">
        <v>332.47499999999997</v>
      </c>
      <c r="E1485">
        <v>2630.3871448118639</v>
      </c>
      <c r="F1485">
        <v>0.95</v>
      </c>
      <c r="G1485">
        <v>1.1000000000000001</v>
      </c>
      <c r="H1485">
        <v>26</v>
      </c>
      <c r="I1485">
        <v>7</v>
      </c>
      <c r="J1485" t="s">
        <v>409</v>
      </c>
      <c r="K1485">
        <v>100</v>
      </c>
      <c r="L1485">
        <v>16</v>
      </c>
      <c r="M1485" t="s">
        <v>422</v>
      </c>
      <c r="N1485">
        <f t="shared" si="136"/>
        <v>2.66</v>
      </c>
      <c r="O1485">
        <f t="shared" si="137"/>
        <v>2</v>
      </c>
    </row>
    <row r="1486" spans="1:15" x14ac:dyDescent="0.25">
      <c r="A1486" t="s">
        <v>1837</v>
      </c>
      <c r="B1486">
        <v>2</v>
      </c>
      <c r="C1486" t="s">
        <v>372</v>
      </c>
      <c r="D1486">
        <v>355.57499999999999</v>
      </c>
      <c r="E1486">
        <v>2816.5633812075234</v>
      </c>
      <c r="F1486">
        <v>0.95</v>
      </c>
      <c r="G1486">
        <v>1.1000000000000001</v>
      </c>
      <c r="H1486">
        <v>30</v>
      </c>
      <c r="I1486">
        <v>7.7</v>
      </c>
      <c r="J1486" t="s">
        <v>409</v>
      </c>
      <c r="K1486">
        <v>100</v>
      </c>
      <c r="L1486">
        <v>16</v>
      </c>
      <c r="M1486" t="s">
        <v>422</v>
      </c>
      <c r="N1486">
        <f t="shared" si="136"/>
        <v>2.66</v>
      </c>
      <c r="O1486">
        <f t="shared" si="137"/>
        <v>2</v>
      </c>
    </row>
    <row r="1487" spans="1:15" x14ac:dyDescent="0.25">
      <c r="A1487" t="s">
        <v>1838</v>
      </c>
      <c r="B1487">
        <v>3</v>
      </c>
      <c r="C1487" t="s">
        <v>281</v>
      </c>
      <c r="D1487">
        <v>490.875</v>
      </c>
      <c r="E1487">
        <v>3882.7</v>
      </c>
      <c r="F1487">
        <v>0.95</v>
      </c>
      <c r="G1487">
        <v>1.1000000000000001</v>
      </c>
      <c r="H1487">
        <v>44.1</v>
      </c>
      <c r="I1487">
        <v>10.7</v>
      </c>
      <c r="J1487" t="s">
        <v>409</v>
      </c>
      <c r="K1487">
        <v>100</v>
      </c>
      <c r="L1487">
        <v>16</v>
      </c>
      <c r="M1487" t="s">
        <v>422</v>
      </c>
      <c r="N1487">
        <f t="shared" si="136"/>
        <v>2.66</v>
      </c>
      <c r="O1487">
        <f t="shared" si="137"/>
        <v>2</v>
      </c>
    </row>
    <row r="1488" spans="1:15" x14ac:dyDescent="0.25">
      <c r="A1488" t="s">
        <v>1839</v>
      </c>
      <c r="B1488">
        <v>0</v>
      </c>
      <c r="C1488" t="s">
        <v>278</v>
      </c>
      <c r="D1488">
        <v>0</v>
      </c>
      <c r="E1488">
        <v>1691.2</v>
      </c>
      <c r="G1488">
        <v>1.5</v>
      </c>
      <c r="J1488" t="s">
        <v>409</v>
      </c>
      <c r="K1488">
        <v>100</v>
      </c>
      <c r="L1488">
        <v>21</v>
      </c>
      <c r="M1488" t="s">
        <v>422</v>
      </c>
      <c r="N1488">
        <f t="shared" si="136"/>
        <v>4.17</v>
      </c>
      <c r="O1488">
        <f t="shared" si="137"/>
        <v>2.7</v>
      </c>
    </row>
    <row r="1489" spans="1:15" x14ac:dyDescent="0.25">
      <c r="A1489" t="s">
        <v>1840</v>
      </c>
      <c r="B1489">
        <v>1</v>
      </c>
      <c r="C1489" t="s">
        <v>370</v>
      </c>
      <c r="D1489">
        <v>362.51845639400256</v>
      </c>
      <c r="E1489">
        <v>3387.5608889256064</v>
      </c>
      <c r="F1489">
        <v>0.85</v>
      </c>
      <c r="G1489">
        <v>1.05</v>
      </c>
      <c r="H1489">
        <v>26</v>
      </c>
      <c r="I1489">
        <v>7</v>
      </c>
      <c r="J1489" t="s">
        <v>409</v>
      </c>
      <c r="K1489">
        <v>100</v>
      </c>
      <c r="L1489">
        <v>21</v>
      </c>
      <c r="M1489" t="s">
        <v>422</v>
      </c>
      <c r="N1489">
        <f t="shared" si="136"/>
        <v>4.17</v>
      </c>
      <c r="O1489">
        <f t="shared" si="137"/>
        <v>2.7</v>
      </c>
    </row>
    <row r="1490" spans="1:15" x14ac:dyDescent="0.25">
      <c r="A1490" t="s">
        <v>1841</v>
      </c>
      <c r="B1490">
        <v>2</v>
      </c>
      <c r="C1490" t="s">
        <v>372</v>
      </c>
      <c r="D1490">
        <v>388.17715913231245</v>
      </c>
      <c r="E1490">
        <v>3627.3291443724347</v>
      </c>
      <c r="F1490">
        <v>0.85</v>
      </c>
      <c r="G1490">
        <v>1.05</v>
      </c>
      <c r="H1490">
        <v>30</v>
      </c>
      <c r="I1490">
        <v>7.7</v>
      </c>
      <c r="J1490" t="s">
        <v>409</v>
      </c>
      <c r="K1490">
        <v>100</v>
      </c>
      <c r="L1490">
        <v>21</v>
      </c>
      <c r="M1490" t="s">
        <v>422</v>
      </c>
      <c r="N1490">
        <f t="shared" si="136"/>
        <v>4.17</v>
      </c>
      <c r="O1490">
        <f t="shared" si="137"/>
        <v>2.7</v>
      </c>
    </row>
    <row r="1491" spans="1:15" x14ac:dyDescent="0.25">
      <c r="A1491" t="s">
        <v>1842</v>
      </c>
      <c r="B1491">
        <v>3</v>
      </c>
      <c r="C1491" t="s">
        <v>281</v>
      </c>
      <c r="D1491">
        <v>535.11149999999998</v>
      </c>
      <c r="E1491">
        <v>5000.3599999999997</v>
      </c>
      <c r="F1491">
        <v>0.85</v>
      </c>
      <c r="G1491">
        <v>1.05</v>
      </c>
      <c r="H1491">
        <v>44.1</v>
      </c>
      <c r="I1491">
        <v>10.7</v>
      </c>
      <c r="J1491" t="s">
        <v>409</v>
      </c>
      <c r="K1491">
        <v>100</v>
      </c>
      <c r="L1491">
        <v>21</v>
      </c>
      <c r="M1491" t="s">
        <v>422</v>
      </c>
      <c r="N1491">
        <f t="shared" si="136"/>
        <v>4.17</v>
      </c>
      <c r="O1491">
        <f t="shared" si="137"/>
        <v>2.7</v>
      </c>
    </row>
    <row r="1492" spans="1:15" x14ac:dyDescent="0.25">
      <c r="A1492" t="s">
        <v>1843</v>
      </c>
      <c r="B1492">
        <v>0</v>
      </c>
      <c r="C1492" t="s">
        <v>278</v>
      </c>
      <c r="D1492">
        <v>0</v>
      </c>
      <c r="E1492">
        <v>894.88000000000011</v>
      </c>
      <c r="G1492">
        <v>1.5</v>
      </c>
      <c r="J1492" t="s">
        <v>409</v>
      </c>
      <c r="K1492">
        <v>110</v>
      </c>
      <c r="L1492">
        <v>11</v>
      </c>
      <c r="M1492">
        <v>105</v>
      </c>
      <c r="N1492">
        <f t="shared" si="136"/>
        <v>3.44</v>
      </c>
      <c r="O1492">
        <f t="shared" si="137"/>
        <v>1.5</v>
      </c>
    </row>
    <row r="1493" spans="1:15" x14ac:dyDescent="0.25">
      <c r="A1493" t="s">
        <v>1844</v>
      </c>
      <c r="B1493">
        <v>1</v>
      </c>
      <c r="C1493" t="s">
        <v>370</v>
      </c>
      <c r="D1493">
        <v>331.17192266731047</v>
      </c>
      <c r="E1493">
        <v>2396.6961264405954</v>
      </c>
      <c r="F1493">
        <v>0.95</v>
      </c>
      <c r="G1493">
        <v>1.1000000000000001</v>
      </c>
      <c r="H1493">
        <v>26</v>
      </c>
      <c r="I1493">
        <v>8.4</v>
      </c>
      <c r="J1493" t="s">
        <v>409</v>
      </c>
      <c r="K1493">
        <v>110</v>
      </c>
      <c r="L1493">
        <v>11</v>
      </c>
      <c r="M1493">
        <v>105</v>
      </c>
      <c r="N1493">
        <f t="shared" si="136"/>
        <v>3.44</v>
      </c>
      <c r="O1493">
        <f t="shared" si="137"/>
        <v>1.5</v>
      </c>
    </row>
    <row r="1494" spans="1:15" x14ac:dyDescent="0.25">
      <c r="A1494" t="s">
        <v>1845</v>
      </c>
      <c r="B1494">
        <v>2</v>
      </c>
      <c r="C1494" t="s">
        <v>372</v>
      </c>
      <c r="D1494">
        <v>356.77900896214339</v>
      </c>
      <c r="E1494">
        <v>2582.0149905458411</v>
      </c>
      <c r="F1494">
        <v>0.95</v>
      </c>
      <c r="G1494">
        <v>1.1000000000000001</v>
      </c>
      <c r="H1494">
        <v>30</v>
      </c>
      <c r="I1494">
        <v>9.3000000000000007</v>
      </c>
      <c r="J1494" t="s">
        <v>409</v>
      </c>
      <c r="K1494">
        <v>110</v>
      </c>
      <c r="L1494">
        <v>11</v>
      </c>
      <c r="M1494">
        <v>105</v>
      </c>
      <c r="N1494">
        <f t="shared" si="136"/>
        <v>3.44</v>
      </c>
      <c r="O1494">
        <f t="shared" si="137"/>
        <v>1.5</v>
      </c>
    </row>
    <row r="1495" spans="1:15" x14ac:dyDescent="0.25">
      <c r="A1495" t="s">
        <v>1846</v>
      </c>
      <c r="B1495">
        <v>3</v>
      </c>
      <c r="C1495" t="s">
        <v>281</v>
      </c>
      <c r="D1495">
        <v>437.94299999999998</v>
      </c>
      <c r="E1495">
        <v>3169.4</v>
      </c>
      <c r="F1495">
        <v>0.95</v>
      </c>
      <c r="G1495">
        <v>1.1000000000000001</v>
      </c>
      <c r="H1495">
        <v>43.5</v>
      </c>
      <c r="I1495">
        <v>14</v>
      </c>
      <c r="J1495" t="s">
        <v>409</v>
      </c>
      <c r="K1495">
        <v>110</v>
      </c>
      <c r="L1495">
        <v>11</v>
      </c>
      <c r="M1495">
        <v>105</v>
      </c>
      <c r="N1495">
        <f t="shared" si="136"/>
        <v>3.44</v>
      </c>
      <c r="O1495">
        <f t="shared" si="137"/>
        <v>1.5</v>
      </c>
    </row>
    <row r="1496" spans="1:15" x14ac:dyDescent="0.25">
      <c r="A1496" t="s">
        <v>1847</v>
      </c>
      <c r="B1496">
        <v>0</v>
      </c>
      <c r="C1496" t="s">
        <v>278</v>
      </c>
      <c r="D1496">
        <v>0</v>
      </c>
      <c r="E1496">
        <v>1191.3600000000001</v>
      </c>
      <c r="G1496">
        <v>1.5</v>
      </c>
      <c r="J1496" t="s">
        <v>409</v>
      </c>
      <c r="K1496">
        <v>110</v>
      </c>
      <c r="L1496">
        <v>16</v>
      </c>
      <c r="M1496">
        <v>105</v>
      </c>
      <c r="N1496">
        <f t="shared" si="136"/>
        <v>2.64</v>
      </c>
      <c r="O1496">
        <f t="shared" si="137"/>
        <v>2.2000000000000002</v>
      </c>
    </row>
    <row r="1497" spans="1:15" x14ac:dyDescent="0.25">
      <c r="A1497" t="s">
        <v>1848</v>
      </c>
      <c r="B1497">
        <v>1</v>
      </c>
      <c r="C1497" t="s">
        <v>370</v>
      </c>
      <c r="D1497">
        <v>336.46219781873754</v>
      </c>
      <c r="E1497">
        <v>2849.7497938679544</v>
      </c>
      <c r="F1497">
        <v>0.95</v>
      </c>
      <c r="G1497">
        <v>1.1000000000000001</v>
      </c>
      <c r="H1497">
        <v>26</v>
      </c>
      <c r="I1497">
        <v>7.9</v>
      </c>
      <c r="J1497" t="s">
        <v>409</v>
      </c>
      <c r="K1497">
        <v>110</v>
      </c>
      <c r="L1497">
        <v>16</v>
      </c>
      <c r="M1497">
        <v>105</v>
      </c>
      <c r="N1497">
        <f t="shared" si="136"/>
        <v>2.64</v>
      </c>
      <c r="O1497">
        <f t="shared" si="137"/>
        <v>2.2000000000000002</v>
      </c>
    </row>
    <row r="1498" spans="1:15" x14ac:dyDescent="0.25">
      <c r="A1498" t="s">
        <v>1849</v>
      </c>
      <c r="B1498">
        <v>2</v>
      </c>
      <c r="C1498" t="s">
        <v>372</v>
      </c>
      <c r="D1498">
        <v>360.2766639907066</v>
      </c>
      <c r="E1498">
        <v>3051.4523045945984</v>
      </c>
      <c r="F1498">
        <v>0.95</v>
      </c>
      <c r="G1498">
        <v>1.1000000000000001</v>
      </c>
      <c r="H1498">
        <v>30</v>
      </c>
      <c r="I1498">
        <v>8.8000000000000007</v>
      </c>
      <c r="J1498" t="s">
        <v>409</v>
      </c>
      <c r="K1498">
        <v>110</v>
      </c>
      <c r="L1498">
        <v>16</v>
      </c>
      <c r="M1498">
        <v>105</v>
      </c>
      <c r="N1498">
        <f t="shared" si="136"/>
        <v>2.64</v>
      </c>
      <c r="O1498">
        <f t="shared" si="137"/>
        <v>2.2000000000000002</v>
      </c>
    </row>
    <row r="1499" spans="1:15" x14ac:dyDescent="0.25">
      <c r="A1499" t="s">
        <v>1850</v>
      </c>
      <c r="B1499">
        <v>3</v>
      </c>
      <c r="C1499" t="s">
        <v>281</v>
      </c>
      <c r="D1499">
        <v>496.65</v>
      </c>
      <c r="E1499">
        <v>4206.5</v>
      </c>
      <c r="F1499">
        <v>0.95</v>
      </c>
      <c r="G1499">
        <v>1.1000000000000001</v>
      </c>
      <c r="H1499">
        <v>44.1</v>
      </c>
      <c r="I1499">
        <v>12.5</v>
      </c>
      <c r="J1499" t="s">
        <v>409</v>
      </c>
      <c r="K1499">
        <v>110</v>
      </c>
      <c r="L1499">
        <v>16</v>
      </c>
      <c r="M1499">
        <v>105</v>
      </c>
      <c r="N1499">
        <f t="shared" si="136"/>
        <v>2.64</v>
      </c>
      <c r="O1499">
        <f t="shared" si="137"/>
        <v>2.2000000000000002</v>
      </c>
    </row>
    <row r="1500" spans="1:15" x14ac:dyDescent="0.25">
      <c r="A1500" t="s">
        <v>1851</v>
      </c>
      <c r="B1500">
        <v>0</v>
      </c>
      <c r="C1500" t="s">
        <v>278</v>
      </c>
      <c r="D1500">
        <v>0</v>
      </c>
      <c r="E1500">
        <v>1860</v>
      </c>
      <c r="G1500">
        <v>1.5</v>
      </c>
      <c r="J1500" t="s">
        <v>409</v>
      </c>
      <c r="K1500">
        <v>110</v>
      </c>
      <c r="L1500">
        <v>21</v>
      </c>
      <c r="M1500">
        <v>105</v>
      </c>
      <c r="N1500">
        <f t="shared" si="136"/>
        <v>4.1500000000000004</v>
      </c>
      <c r="O1500">
        <f t="shared" si="137"/>
        <v>2.9</v>
      </c>
    </row>
    <row r="1501" spans="1:15" x14ac:dyDescent="0.25">
      <c r="A1501" t="s">
        <v>1852</v>
      </c>
      <c r="B1501">
        <v>1</v>
      </c>
      <c r="C1501" t="s">
        <v>370</v>
      </c>
      <c r="D1501">
        <v>367.66040360319261</v>
      </c>
      <c r="E1501">
        <v>3556.1815292902165</v>
      </c>
      <c r="F1501">
        <v>0.85</v>
      </c>
      <c r="G1501">
        <v>1.05</v>
      </c>
      <c r="H1501">
        <v>26</v>
      </c>
      <c r="I1501">
        <v>7.9</v>
      </c>
      <c r="J1501" t="s">
        <v>409</v>
      </c>
      <c r="K1501">
        <v>110</v>
      </c>
      <c r="L1501">
        <v>21</v>
      </c>
      <c r="M1501">
        <v>105</v>
      </c>
      <c r="N1501">
        <f t="shared" ref="N1501:N1564" si="138">ROUND(IF($L1501=11,$R$30*$K1501+$S$30,IF($L1501=16,$R$31*$K1501+$S$31,IF($L1501=21,$R$32*$K1501+$S$32,""))),2)</f>
        <v>4.1500000000000004</v>
      </c>
      <c r="O1501">
        <f t="shared" ref="O1501:O1564" si="139">ROUND(IF($L1501=11,$K1501*$X$30,IF($L1501=16,$K1501*$X$32,IF($L1501=21,$K1501*$X$34,""))),1)</f>
        <v>2.9</v>
      </c>
    </row>
    <row r="1502" spans="1:15" x14ac:dyDescent="0.25">
      <c r="A1502" t="s">
        <v>1853</v>
      </c>
      <c r="B1502">
        <v>2</v>
      </c>
      <c r="C1502" t="s">
        <v>372</v>
      </c>
      <c r="D1502">
        <v>393.68304834944621</v>
      </c>
      <c r="E1502">
        <v>3807.8845891872675</v>
      </c>
      <c r="F1502">
        <v>0.85</v>
      </c>
      <c r="G1502">
        <v>1.05</v>
      </c>
      <c r="H1502">
        <v>30</v>
      </c>
      <c r="I1502">
        <v>8.8000000000000007</v>
      </c>
      <c r="J1502" t="s">
        <v>409</v>
      </c>
      <c r="K1502">
        <v>110</v>
      </c>
      <c r="L1502">
        <v>21</v>
      </c>
      <c r="M1502">
        <v>105</v>
      </c>
      <c r="N1502">
        <f t="shared" si="138"/>
        <v>4.1500000000000004</v>
      </c>
      <c r="O1502">
        <f t="shared" si="139"/>
        <v>2.9</v>
      </c>
    </row>
    <row r="1503" spans="1:15" x14ac:dyDescent="0.25">
      <c r="A1503" t="s">
        <v>1854</v>
      </c>
      <c r="B1503">
        <v>3</v>
      </c>
      <c r="C1503" t="s">
        <v>281</v>
      </c>
      <c r="D1503">
        <v>542.70150000000001</v>
      </c>
      <c r="E1503">
        <v>5249.2599999999993</v>
      </c>
      <c r="F1503">
        <v>0.85</v>
      </c>
      <c r="G1503">
        <v>1.05</v>
      </c>
      <c r="H1503">
        <v>44.1</v>
      </c>
      <c r="I1503">
        <v>12.5</v>
      </c>
      <c r="J1503" t="s">
        <v>409</v>
      </c>
      <c r="K1503">
        <v>110</v>
      </c>
      <c r="L1503">
        <v>21</v>
      </c>
      <c r="M1503">
        <v>105</v>
      </c>
      <c r="N1503">
        <f t="shared" si="138"/>
        <v>4.1500000000000004</v>
      </c>
      <c r="O1503">
        <f t="shared" si="139"/>
        <v>2.9</v>
      </c>
    </row>
    <row r="1504" spans="1:15" x14ac:dyDescent="0.25">
      <c r="A1504" t="s">
        <v>1855</v>
      </c>
      <c r="B1504">
        <v>0</v>
      </c>
      <c r="C1504" t="s">
        <v>278</v>
      </c>
      <c r="D1504">
        <v>0</v>
      </c>
      <c r="E1504">
        <v>975.80000000000007</v>
      </c>
      <c r="G1504">
        <v>1.5</v>
      </c>
      <c r="J1504" t="s">
        <v>409</v>
      </c>
      <c r="K1504">
        <v>120</v>
      </c>
      <c r="L1504">
        <v>11</v>
      </c>
      <c r="M1504">
        <v>115</v>
      </c>
      <c r="N1504">
        <f t="shared" si="138"/>
        <v>3.39</v>
      </c>
      <c r="O1504">
        <f t="shared" si="139"/>
        <v>1.6</v>
      </c>
    </row>
    <row r="1505" spans="1:15" x14ac:dyDescent="0.25">
      <c r="A1505" t="s">
        <v>1856</v>
      </c>
      <c r="B1505">
        <v>1</v>
      </c>
      <c r="C1505" t="s">
        <v>370</v>
      </c>
      <c r="D1505">
        <v>360.52499999999998</v>
      </c>
      <c r="E1505">
        <v>2611.8926414972211</v>
      </c>
      <c r="F1505">
        <v>0.95</v>
      </c>
      <c r="G1505">
        <v>1.1000000000000001</v>
      </c>
      <c r="H1505">
        <v>26</v>
      </c>
      <c r="I1505">
        <v>8.9</v>
      </c>
      <c r="J1505" t="s">
        <v>409</v>
      </c>
      <c r="K1505">
        <v>120</v>
      </c>
      <c r="L1505">
        <v>11</v>
      </c>
      <c r="M1505">
        <v>115</v>
      </c>
      <c r="N1505">
        <f t="shared" si="138"/>
        <v>3.39</v>
      </c>
      <c r="O1505">
        <f t="shared" si="139"/>
        <v>1.6</v>
      </c>
    </row>
    <row r="1506" spans="1:15" x14ac:dyDescent="0.25">
      <c r="A1506" t="s">
        <v>1857</v>
      </c>
      <c r="B1506">
        <v>2</v>
      </c>
      <c r="C1506" t="s">
        <v>372</v>
      </c>
      <c r="D1506">
        <v>390.22499999999997</v>
      </c>
      <c r="E1506">
        <v>2821.6982019103875</v>
      </c>
      <c r="F1506">
        <v>0.95</v>
      </c>
      <c r="G1506">
        <v>1.1000000000000001</v>
      </c>
      <c r="H1506">
        <v>30</v>
      </c>
      <c r="I1506">
        <v>9.9</v>
      </c>
      <c r="J1506" t="s">
        <v>409</v>
      </c>
      <c r="K1506">
        <v>120</v>
      </c>
      <c r="L1506">
        <v>11</v>
      </c>
      <c r="M1506">
        <v>115</v>
      </c>
      <c r="N1506">
        <f t="shared" si="138"/>
        <v>3.39</v>
      </c>
      <c r="O1506">
        <f t="shared" si="139"/>
        <v>1.6</v>
      </c>
    </row>
    <row r="1507" spans="1:15" x14ac:dyDescent="0.25">
      <c r="A1507" t="s">
        <v>1858</v>
      </c>
      <c r="B1507">
        <v>3</v>
      </c>
      <c r="C1507" t="s">
        <v>281</v>
      </c>
      <c r="D1507">
        <v>485.92499999999995</v>
      </c>
      <c r="E1507">
        <v>3513.9</v>
      </c>
      <c r="F1507">
        <v>0.95</v>
      </c>
      <c r="G1507">
        <v>1.1000000000000001</v>
      </c>
      <c r="H1507">
        <v>44</v>
      </c>
      <c r="I1507">
        <v>14.8</v>
      </c>
      <c r="J1507" t="s">
        <v>409</v>
      </c>
      <c r="K1507">
        <v>120</v>
      </c>
      <c r="L1507">
        <v>11</v>
      </c>
      <c r="M1507">
        <v>115</v>
      </c>
      <c r="N1507">
        <f t="shared" si="138"/>
        <v>3.39</v>
      </c>
      <c r="O1507">
        <f t="shared" si="139"/>
        <v>1.6</v>
      </c>
    </row>
    <row r="1508" spans="1:15" x14ac:dyDescent="0.25">
      <c r="A1508" t="s">
        <v>1859</v>
      </c>
      <c r="B1508">
        <v>0</v>
      </c>
      <c r="C1508" t="s">
        <v>278</v>
      </c>
      <c r="D1508">
        <v>0</v>
      </c>
      <c r="E1508">
        <v>1300.1600000000001</v>
      </c>
      <c r="G1508">
        <v>1.5</v>
      </c>
      <c r="J1508" t="s">
        <v>409</v>
      </c>
      <c r="K1508">
        <v>120</v>
      </c>
      <c r="L1508">
        <v>16</v>
      </c>
      <c r="M1508">
        <v>115</v>
      </c>
      <c r="N1508">
        <f t="shared" si="138"/>
        <v>2.62</v>
      </c>
      <c r="O1508">
        <f t="shared" si="139"/>
        <v>2.4</v>
      </c>
    </row>
    <row r="1509" spans="1:15" x14ac:dyDescent="0.25">
      <c r="A1509" t="s">
        <v>1860</v>
      </c>
      <c r="B1509">
        <v>1</v>
      </c>
      <c r="C1509" t="s">
        <v>370</v>
      </c>
      <c r="D1509">
        <v>409.2</v>
      </c>
      <c r="E1509">
        <v>3241.8333772189817</v>
      </c>
      <c r="F1509">
        <v>0.95</v>
      </c>
      <c r="G1509">
        <v>1.1000000000000001</v>
      </c>
      <c r="H1509">
        <v>26</v>
      </c>
      <c r="I1509">
        <v>8.6999999999999993</v>
      </c>
      <c r="J1509" t="s">
        <v>409</v>
      </c>
      <c r="K1509">
        <v>120</v>
      </c>
      <c r="L1509">
        <v>16</v>
      </c>
      <c r="M1509">
        <v>115</v>
      </c>
      <c r="N1509">
        <f t="shared" si="138"/>
        <v>2.62</v>
      </c>
      <c r="O1509">
        <f t="shared" si="139"/>
        <v>2.4</v>
      </c>
    </row>
    <row r="1510" spans="1:15" x14ac:dyDescent="0.25">
      <c r="A1510" t="s">
        <v>1861</v>
      </c>
      <c r="B1510">
        <v>2</v>
      </c>
      <c r="C1510" t="s">
        <v>372</v>
      </c>
      <c r="D1510">
        <v>438.9</v>
      </c>
      <c r="E1510">
        <v>3471.5459677567114</v>
      </c>
      <c r="F1510">
        <v>0.95</v>
      </c>
      <c r="G1510">
        <v>1.1000000000000001</v>
      </c>
      <c r="H1510">
        <v>30</v>
      </c>
      <c r="I1510">
        <v>9.8000000000000007</v>
      </c>
      <c r="J1510" t="s">
        <v>409</v>
      </c>
      <c r="K1510">
        <v>120</v>
      </c>
      <c r="L1510">
        <v>16</v>
      </c>
      <c r="M1510">
        <v>115</v>
      </c>
      <c r="N1510">
        <f t="shared" si="138"/>
        <v>2.62</v>
      </c>
      <c r="O1510">
        <f t="shared" si="139"/>
        <v>2.4</v>
      </c>
    </row>
    <row r="1511" spans="1:15" x14ac:dyDescent="0.25">
      <c r="A1511" t="s">
        <v>1862</v>
      </c>
      <c r="B1511">
        <v>3</v>
      </c>
      <c r="C1511" t="s">
        <v>281</v>
      </c>
      <c r="D1511">
        <v>610.5</v>
      </c>
      <c r="E1511">
        <v>4829.7</v>
      </c>
      <c r="F1511">
        <v>0.95</v>
      </c>
      <c r="G1511">
        <v>1.1000000000000001</v>
      </c>
      <c r="H1511">
        <v>44.8</v>
      </c>
      <c r="I1511">
        <v>14.3</v>
      </c>
      <c r="J1511" t="s">
        <v>409</v>
      </c>
      <c r="K1511">
        <v>120</v>
      </c>
      <c r="L1511">
        <v>16</v>
      </c>
      <c r="M1511">
        <v>115</v>
      </c>
      <c r="N1511">
        <f t="shared" si="138"/>
        <v>2.62</v>
      </c>
      <c r="O1511">
        <f t="shared" si="139"/>
        <v>2.4</v>
      </c>
    </row>
    <row r="1512" spans="1:15" x14ac:dyDescent="0.25">
      <c r="A1512" t="s">
        <v>1863</v>
      </c>
      <c r="B1512">
        <v>0</v>
      </c>
      <c r="C1512" t="s">
        <v>278</v>
      </c>
      <c r="D1512">
        <v>0</v>
      </c>
      <c r="E1512">
        <v>2029.6000000000001</v>
      </c>
      <c r="G1512">
        <v>1.5</v>
      </c>
      <c r="J1512" t="s">
        <v>409</v>
      </c>
      <c r="K1512">
        <v>120</v>
      </c>
      <c r="L1512">
        <v>21</v>
      </c>
      <c r="M1512">
        <v>115</v>
      </c>
      <c r="N1512">
        <f t="shared" si="138"/>
        <v>4.12</v>
      </c>
      <c r="O1512">
        <f t="shared" si="139"/>
        <v>3.2</v>
      </c>
    </row>
    <row r="1513" spans="1:15" x14ac:dyDescent="0.25">
      <c r="A1513" t="s">
        <v>1864</v>
      </c>
      <c r="B1513">
        <v>1</v>
      </c>
      <c r="C1513" t="s">
        <v>370</v>
      </c>
      <c r="D1513">
        <v>446.78762748440909</v>
      </c>
      <c r="E1513">
        <v>4175.015825613802</v>
      </c>
      <c r="F1513">
        <v>0.85</v>
      </c>
      <c r="G1513">
        <v>1.05</v>
      </c>
      <c r="H1513">
        <v>26</v>
      </c>
      <c r="I1513">
        <v>8.6999999999999993</v>
      </c>
      <c r="J1513" t="s">
        <v>409</v>
      </c>
      <c r="K1513">
        <v>120</v>
      </c>
      <c r="L1513">
        <v>21</v>
      </c>
      <c r="M1513">
        <v>115</v>
      </c>
      <c r="N1513">
        <f t="shared" si="138"/>
        <v>4.12</v>
      </c>
      <c r="O1513">
        <f t="shared" si="139"/>
        <v>3.2</v>
      </c>
    </row>
    <row r="1514" spans="1:15" x14ac:dyDescent="0.25">
      <c r="A1514" t="s">
        <v>1865</v>
      </c>
      <c r="B1514">
        <v>2</v>
      </c>
      <c r="C1514" t="s">
        <v>372</v>
      </c>
      <c r="D1514">
        <v>478.44648572520299</v>
      </c>
      <c r="E1514">
        <v>4470.8526528786542</v>
      </c>
      <c r="F1514">
        <v>0.85</v>
      </c>
      <c r="G1514">
        <v>1.05</v>
      </c>
      <c r="H1514">
        <v>30</v>
      </c>
      <c r="I1514">
        <v>9.8000000000000007</v>
      </c>
      <c r="J1514" t="s">
        <v>409</v>
      </c>
      <c r="K1514">
        <v>120</v>
      </c>
      <c r="L1514">
        <v>21</v>
      </c>
      <c r="M1514">
        <v>115</v>
      </c>
      <c r="N1514">
        <f t="shared" si="138"/>
        <v>4.12</v>
      </c>
      <c r="O1514">
        <f t="shared" si="139"/>
        <v>3.2</v>
      </c>
    </row>
    <row r="1515" spans="1:15" x14ac:dyDescent="0.25">
      <c r="A1515" t="s">
        <v>1866</v>
      </c>
      <c r="B1515">
        <v>3</v>
      </c>
      <c r="C1515" t="s">
        <v>281</v>
      </c>
      <c r="D1515">
        <v>665.62649999999996</v>
      </c>
      <c r="E1515">
        <v>6219.96</v>
      </c>
      <c r="F1515">
        <v>0.85</v>
      </c>
      <c r="G1515">
        <v>1.05</v>
      </c>
      <c r="H1515">
        <v>44.8</v>
      </c>
      <c r="I1515">
        <v>14.3</v>
      </c>
      <c r="J1515" t="s">
        <v>409</v>
      </c>
      <c r="K1515">
        <v>120</v>
      </c>
      <c r="L1515">
        <v>21</v>
      </c>
      <c r="M1515">
        <v>115</v>
      </c>
      <c r="N1515">
        <f t="shared" si="138"/>
        <v>4.12</v>
      </c>
      <c r="O1515">
        <f t="shared" si="139"/>
        <v>3.2</v>
      </c>
    </row>
    <row r="1516" spans="1:15" x14ac:dyDescent="0.25">
      <c r="A1516" t="s">
        <v>1867</v>
      </c>
      <c r="B1516">
        <v>0</v>
      </c>
      <c r="C1516" t="s">
        <v>278</v>
      </c>
      <c r="D1516">
        <v>0</v>
      </c>
      <c r="E1516">
        <v>1138.3200000000002</v>
      </c>
      <c r="G1516">
        <v>1.5</v>
      </c>
      <c r="J1516" t="s">
        <v>409</v>
      </c>
      <c r="K1516">
        <v>140</v>
      </c>
      <c r="L1516">
        <v>11</v>
      </c>
      <c r="M1516">
        <v>135</v>
      </c>
      <c r="N1516">
        <f t="shared" si="138"/>
        <v>3.29</v>
      </c>
      <c r="O1516">
        <f t="shared" si="139"/>
        <v>1.9</v>
      </c>
    </row>
    <row r="1517" spans="1:15" x14ac:dyDescent="0.25">
      <c r="A1517" t="s">
        <v>1868</v>
      </c>
      <c r="B1517">
        <v>1</v>
      </c>
      <c r="C1517" t="s">
        <v>370</v>
      </c>
      <c r="D1517">
        <v>424.875</v>
      </c>
      <c r="E1517">
        <v>3077.015307780141</v>
      </c>
      <c r="F1517">
        <v>0.95</v>
      </c>
      <c r="G1517">
        <v>1.1000000000000001</v>
      </c>
      <c r="H1517">
        <v>26</v>
      </c>
      <c r="I1517">
        <v>10.1</v>
      </c>
      <c r="J1517" t="s">
        <v>409</v>
      </c>
      <c r="K1517">
        <v>140</v>
      </c>
      <c r="L1517">
        <v>11</v>
      </c>
      <c r="M1517">
        <v>135</v>
      </c>
      <c r="N1517">
        <f t="shared" si="138"/>
        <v>3.29</v>
      </c>
      <c r="O1517">
        <f t="shared" si="139"/>
        <v>1.9</v>
      </c>
    </row>
    <row r="1518" spans="1:15" x14ac:dyDescent="0.25">
      <c r="A1518" t="s">
        <v>1869</v>
      </c>
      <c r="B1518">
        <v>2</v>
      </c>
      <c r="C1518" t="s">
        <v>372</v>
      </c>
      <c r="D1518">
        <v>460.34999999999997</v>
      </c>
      <c r="E1518">
        <v>3332.5766142436496</v>
      </c>
      <c r="F1518">
        <v>0.95</v>
      </c>
      <c r="G1518">
        <v>1.1000000000000001</v>
      </c>
      <c r="H1518">
        <v>30</v>
      </c>
      <c r="I1518">
        <v>11.2</v>
      </c>
      <c r="J1518" t="s">
        <v>409</v>
      </c>
      <c r="K1518">
        <v>140</v>
      </c>
      <c r="L1518">
        <v>11</v>
      </c>
      <c r="M1518">
        <v>135</v>
      </c>
      <c r="N1518">
        <f t="shared" si="138"/>
        <v>3.29</v>
      </c>
      <c r="O1518">
        <f t="shared" si="139"/>
        <v>1.9</v>
      </c>
    </row>
    <row r="1519" spans="1:15" x14ac:dyDescent="0.25">
      <c r="A1519" t="s">
        <v>1870</v>
      </c>
      <c r="B1519">
        <v>3</v>
      </c>
      <c r="C1519" t="s">
        <v>281</v>
      </c>
      <c r="D1519">
        <v>580.79999999999995</v>
      </c>
      <c r="E1519">
        <v>4202.8999999999996</v>
      </c>
      <c r="F1519">
        <v>0.95</v>
      </c>
      <c r="G1519">
        <v>1.1000000000000001</v>
      </c>
      <c r="H1519">
        <v>44.8</v>
      </c>
      <c r="I1519">
        <v>17.5</v>
      </c>
      <c r="J1519" t="s">
        <v>409</v>
      </c>
      <c r="K1519">
        <v>140</v>
      </c>
      <c r="L1519">
        <v>11</v>
      </c>
      <c r="M1519">
        <v>135</v>
      </c>
      <c r="N1519">
        <f t="shared" si="138"/>
        <v>3.29</v>
      </c>
      <c r="O1519">
        <f t="shared" si="139"/>
        <v>1.9</v>
      </c>
    </row>
    <row r="1520" spans="1:15" x14ac:dyDescent="0.25">
      <c r="A1520" t="s">
        <v>1871</v>
      </c>
      <c r="B1520">
        <v>0</v>
      </c>
      <c r="C1520" t="s">
        <v>278</v>
      </c>
      <c r="D1520">
        <v>0</v>
      </c>
      <c r="E1520">
        <v>1516.4</v>
      </c>
      <c r="G1520">
        <v>1.5</v>
      </c>
      <c r="J1520" t="s">
        <v>409</v>
      </c>
      <c r="K1520">
        <v>140</v>
      </c>
      <c r="L1520">
        <v>16</v>
      </c>
      <c r="M1520">
        <v>135</v>
      </c>
      <c r="N1520">
        <f t="shared" si="138"/>
        <v>2.59</v>
      </c>
      <c r="O1520">
        <f t="shared" si="139"/>
        <v>2.8</v>
      </c>
    </row>
    <row r="1521" spans="1:15" x14ac:dyDescent="0.25">
      <c r="A1521" t="s">
        <v>1872</v>
      </c>
      <c r="B1521">
        <v>1</v>
      </c>
      <c r="C1521" t="s">
        <v>370</v>
      </c>
      <c r="D1521">
        <v>485.92499999999995</v>
      </c>
      <c r="E1521">
        <v>3844.4231409656436</v>
      </c>
      <c r="F1521">
        <v>0.95</v>
      </c>
      <c r="G1521">
        <v>1.1000000000000001</v>
      </c>
      <c r="H1521">
        <v>26</v>
      </c>
      <c r="I1521">
        <v>9.6</v>
      </c>
      <c r="J1521" t="s">
        <v>409</v>
      </c>
      <c r="K1521">
        <v>140</v>
      </c>
      <c r="L1521">
        <v>16</v>
      </c>
      <c r="M1521">
        <v>135</v>
      </c>
      <c r="N1521">
        <f t="shared" si="138"/>
        <v>2.59</v>
      </c>
      <c r="O1521">
        <f t="shared" si="139"/>
        <v>2.8</v>
      </c>
    </row>
    <row r="1522" spans="1:15" x14ac:dyDescent="0.25">
      <c r="A1522" t="s">
        <v>1873</v>
      </c>
      <c r="B1522">
        <v>2</v>
      </c>
      <c r="C1522" t="s">
        <v>372</v>
      </c>
      <c r="D1522">
        <v>519.75</v>
      </c>
      <c r="E1522">
        <v>4117.1080284867467</v>
      </c>
      <c r="F1522">
        <v>0.95</v>
      </c>
      <c r="G1522">
        <v>1.1000000000000001</v>
      </c>
      <c r="H1522">
        <v>30</v>
      </c>
      <c r="I1522">
        <v>10.5</v>
      </c>
      <c r="J1522" t="s">
        <v>409</v>
      </c>
      <c r="K1522">
        <v>140</v>
      </c>
      <c r="L1522">
        <v>16</v>
      </c>
      <c r="M1522">
        <v>135</v>
      </c>
      <c r="N1522">
        <f t="shared" si="138"/>
        <v>2.59</v>
      </c>
      <c r="O1522">
        <f t="shared" si="139"/>
        <v>2.8</v>
      </c>
    </row>
    <row r="1523" spans="1:15" x14ac:dyDescent="0.25">
      <c r="A1523" t="s">
        <v>1874</v>
      </c>
      <c r="B1523">
        <v>3</v>
      </c>
      <c r="C1523" t="s">
        <v>281</v>
      </c>
      <c r="D1523">
        <v>730.125</v>
      </c>
      <c r="E1523">
        <v>5776.7</v>
      </c>
      <c r="F1523">
        <v>0.95</v>
      </c>
      <c r="G1523">
        <v>1.1000000000000001</v>
      </c>
      <c r="H1523">
        <v>45.4</v>
      </c>
      <c r="I1523">
        <v>16.100000000000001</v>
      </c>
      <c r="J1523" t="s">
        <v>409</v>
      </c>
      <c r="K1523">
        <v>140</v>
      </c>
      <c r="L1523">
        <v>16</v>
      </c>
      <c r="M1523">
        <v>135</v>
      </c>
      <c r="N1523">
        <f t="shared" si="138"/>
        <v>2.59</v>
      </c>
      <c r="O1523">
        <f t="shared" si="139"/>
        <v>2.8</v>
      </c>
    </row>
    <row r="1524" spans="1:15" x14ac:dyDescent="0.25">
      <c r="A1524" t="s">
        <v>1875</v>
      </c>
      <c r="B1524">
        <v>0</v>
      </c>
      <c r="C1524" t="s">
        <v>278</v>
      </c>
      <c r="D1524">
        <v>0</v>
      </c>
      <c r="E1524">
        <v>2368</v>
      </c>
      <c r="G1524">
        <v>1.5</v>
      </c>
      <c r="J1524" t="s">
        <v>409</v>
      </c>
      <c r="K1524">
        <v>140</v>
      </c>
      <c r="L1524">
        <v>21</v>
      </c>
      <c r="M1524">
        <v>135</v>
      </c>
      <c r="N1524">
        <f t="shared" si="138"/>
        <v>4.0599999999999996</v>
      </c>
      <c r="O1524">
        <f t="shared" si="139"/>
        <v>3.7</v>
      </c>
    </row>
    <row r="1525" spans="1:15" x14ac:dyDescent="0.25">
      <c r="A1525" t="s">
        <v>1876</v>
      </c>
      <c r="B1525">
        <v>1</v>
      </c>
      <c r="C1525" t="s">
        <v>370</v>
      </c>
      <c r="D1525">
        <v>529.83620511418258</v>
      </c>
      <c r="E1525">
        <v>4951.0649025572329</v>
      </c>
      <c r="F1525">
        <v>0.85</v>
      </c>
      <c r="G1525">
        <v>1.05</v>
      </c>
      <c r="H1525">
        <v>26</v>
      </c>
      <c r="I1525">
        <v>9.6</v>
      </c>
      <c r="J1525" t="s">
        <v>409</v>
      </c>
      <c r="K1525">
        <v>140</v>
      </c>
      <c r="L1525">
        <v>21</v>
      </c>
      <c r="M1525">
        <v>135</v>
      </c>
      <c r="N1525">
        <f t="shared" si="138"/>
        <v>4.0599999999999996</v>
      </c>
      <c r="O1525">
        <f t="shared" si="139"/>
        <v>3.7</v>
      </c>
    </row>
    <row r="1526" spans="1:15" x14ac:dyDescent="0.25">
      <c r="A1526" t="s">
        <v>1877</v>
      </c>
      <c r="B1526">
        <v>2</v>
      </c>
      <c r="C1526" t="s">
        <v>372</v>
      </c>
      <c r="D1526">
        <v>567.41748082148661</v>
      </c>
      <c r="E1526">
        <v>5302.2438770247491</v>
      </c>
      <c r="F1526">
        <v>0.85</v>
      </c>
      <c r="G1526">
        <v>1.05</v>
      </c>
      <c r="H1526">
        <v>30</v>
      </c>
      <c r="I1526">
        <v>10.5</v>
      </c>
      <c r="J1526" t="s">
        <v>409</v>
      </c>
      <c r="K1526">
        <v>140</v>
      </c>
      <c r="L1526">
        <v>21</v>
      </c>
      <c r="M1526">
        <v>135</v>
      </c>
      <c r="N1526">
        <f t="shared" si="138"/>
        <v>4.0599999999999996</v>
      </c>
      <c r="O1526">
        <f t="shared" si="139"/>
        <v>3.7</v>
      </c>
    </row>
    <row r="1527" spans="1:15" x14ac:dyDescent="0.25">
      <c r="A1527" t="s">
        <v>1878</v>
      </c>
      <c r="B1527">
        <v>3</v>
      </c>
      <c r="C1527" t="s">
        <v>281</v>
      </c>
      <c r="D1527">
        <v>796.14149999999995</v>
      </c>
      <c r="E1527">
        <v>7439.56</v>
      </c>
      <c r="F1527">
        <v>0.85</v>
      </c>
      <c r="G1527">
        <v>1.05</v>
      </c>
      <c r="H1527">
        <v>45.4</v>
      </c>
      <c r="I1527">
        <v>16.100000000000001</v>
      </c>
      <c r="J1527" t="s">
        <v>409</v>
      </c>
      <c r="K1527">
        <v>140</v>
      </c>
      <c r="L1527">
        <v>21</v>
      </c>
      <c r="M1527">
        <v>135</v>
      </c>
      <c r="N1527">
        <f t="shared" si="138"/>
        <v>4.0599999999999996</v>
      </c>
      <c r="O1527">
        <f t="shared" si="139"/>
        <v>3.7</v>
      </c>
    </row>
    <row r="1528" spans="1:15" x14ac:dyDescent="0.25">
      <c r="A1528" t="s">
        <v>1879</v>
      </c>
      <c r="B1528">
        <v>0</v>
      </c>
      <c r="C1528" t="s">
        <v>278</v>
      </c>
      <c r="D1528">
        <v>0</v>
      </c>
      <c r="E1528">
        <v>1301.52</v>
      </c>
      <c r="G1528">
        <v>1.5</v>
      </c>
      <c r="J1528" t="s">
        <v>409</v>
      </c>
      <c r="K1528">
        <v>160</v>
      </c>
      <c r="L1528">
        <v>11</v>
      </c>
      <c r="M1528">
        <v>155</v>
      </c>
      <c r="N1528">
        <f t="shared" si="138"/>
        <v>3.19</v>
      </c>
      <c r="O1528">
        <f t="shared" si="139"/>
        <v>2.1</v>
      </c>
    </row>
    <row r="1529" spans="1:15" x14ac:dyDescent="0.25">
      <c r="A1529" t="s">
        <v>1880</v>
      </c>
      <c r="B1529">
        <v>1</v>
      </c>
      <c r="C1529" t="s">
        <v>370</v>
      </c>
      <c r="D1529">
        <v>488.4</v>
      </c>
      <c r="E1529">
        <v>3533.107636511756</v>
      </c>
      <c r="F1529">
        <v>0.95</v>
      </c>
      <c r="G1529">
        <v>1.1000000000000001</v>
      </c>
      <c r="H1529">
        <v>26</v>
      </c>
      <c r="I1529">
        <v>11</v>
      </c>
      <c r="J1529" t="s">
        <v>409</v>
      </c>
      <c r="K1529">
        <v>160</v>
      </c>
      <c r="L1529">
        <v>11</v>
      </c>
      <c r="M1529">
        <v>155</v>
      </c>
      <c r="N1529">
        <f t="shared" si="138"/>
        <v>3.19</v>
      </c>
      <c r="O1529">
        <f t="shared" si="139"/>
        <v>2.1</v>
      </c>
    </row>
    <row r="1530" spans="1:15" x14ac:dyDescent="0.25">
      <c r="A1530" t="s">
        <v>1881</v>
      </c>
      <c r="B1530">
        <v>2</v>
      </c>
      <c r="C1530" t="s">
        <v>372</v>
      </c>
      <c r="D1530">
        <v>529.65</v>
      </c>
      <c r="E1530">
        <v>3835.359341571188</v>
      </c>
      <c r="F1530">
        <v>0.95</v>
      </c>
      <c r="G1530">
        <v>1.1000000000000001</v>
      </c>
      <c r="H1530">
        <v>30</v>
      </c>
      <c r="I1530">
        <v>12.4</v>
      </c>
      <c r="J1530" t="s">
        <v>409</v>
      </c>
      <c r="K1530">
        <v>160</v>
      </c>
      <c r="L1530">
        <v>11</v>
      </c>
      <c r="M1530">
        <v>155</v>
      </c>
      <c r="N1530">
        <f t="shared" si="138"/>
        <v>3.19</v>
      </c>
      <c r="O1530">
        <f t="shared" si="139"/>
        <v>2.1</v>
      </c>
    </row>
    <row r="1531" spans="1:15" x14ac:dyDescent="0.25">
      <c r="A1531" t="s">
        <v>1882</v>
      </c>
      <c r="B1531">
        <v>3</v>
      </c>
      <c r="C1531" t="s">
        <v>281</v>
      </c>
      <c r="D1531">
        <v>675.67499999999995</v>
      </c>
      <c r="E1531">
        <v>4891.8999999999996</v>
      </c>
      <c r="F1531">
        <v>0.95</v>
      </c>
      <c r="G1531">
        <v>1.1000000000000001</v>
      </c>
      <c r="H1531">
        <v>45.5</v>
      </c>
      <c r="I1531">
        <v>19.2</v>
      </c>
      <c r="J1531" t="s">
        <v>409</v>
      </c>
      <c r="K1531">
        <v>160</v>
      </c>
      <c r="L1531">
        <v>11</v>
      </c>
      <c r="M1531">
        <v>155</v>
      </c>
      <c r="N1531">
        <f t="shared" si="138"/>
        <v>3.19</v>
      </c>
      <c r="O1531">
        <f t="shared" si="139"/>
        <v>2.1</v>
      </c>
    </row>
    <row r="1532" spans="1:15" x14ac:dyDescent="0.25">
      <c r="A1532" t="s">
        <v>1883</v>
      </c>
      <c r="B1532">
        <v>0</v>
      </c>
      <c r="C1532" t="s">
        <v>278</v>
      </c>
      <c r="D1532">
        <v>0</v>
      </c>
      <c r="E1532">
        <v>1733.3200000000002</v>
      </c>
      <c r="G1532">
        <v>1.5</v>
      </c>
      <c r="J1532" t="s">
        <v>409</v>
      </c>
      <c r="K1532">
        <v>160</v>
      </c>
      <c r="L1532">
        <v>16</v>
      </c>
      <c r="M1532">
        <v>155</v>
      </c>
      <c r="N1532">
        <f t="shared" si="138"/>
        <v>2.56</v>
      </c>
      <c r="O1532">
        <f t="shared" si="139"/>
        <v>3.2</v>
      </c>
    </row>
    <row r="1533" spans="1:15" x14ac:dyDescent="0.25">
      <c r="A1533" t="s">
        <v>1884</v>
      </c>
      <c r="B1533">
        <v>1</v>
      </c>
      <c r="C1533" t="s">
        <v>370</v>
      </c>
      <c r="D1533">
        <v>557.69999999999993</v>
      </c>
      <c r="E1533">
        <v>4417.9368883555589</v>
      </c>
      <c r="F1533">
        <v>0.95</v>
      </c>
      <c r="G1533">
        <v>1.1000000000000001</v>
      </c>
      <c r="H1533">
        <v>26</v>
      </c>
      <c r="I1533">
        <v>11.5</v>
      </c>
      <c r="J1533" t="s">
        <v>409</v>
      </c>
      <c r="K1533">
        <v>160</v>
      </c>
      <c r="L1533">
        <v>16</v>
      </c>
      <c r="M1533">
        <v>155</v>
      </c>
      <c r="N1533">
        <f t="shared" si="138"/>
        <v>2.56</v>
      </c>
      <c r="O1533">
        <f t="shared" si="139"/>
        <v>3.2</v>
      </c>
    </row>
    <row r="1534" spans="1:15" x14ac:dyDescent="0.25">
      <c r="A1534" t="s">
        <v>1885</v>
      </c>
      <c r="B1534">
        <v>2</v>
      </c>
      <c r="C1534" t="s">
        <v>372</v>
      </c>
      <c r="D1534">
        <v>595.65</v>
      </c>
      <c r="E1534">
        <v>4716.8848144627045</v>
      </c>
      <c r="F1534">
        <v>0.95</v>
      </c>
      <c r="G1534">
        <v>1.1000000000000001</v>
      </c>
      <c r="H1534">
        <v>30</v>
      </c>
      <c r="I1534">
        <v>12.8</v>
      </c>
      <c r="J1534" t="s">
        <v>409</v>
      </c>
      <c r="K1534">
        <v>160</v>
      </c>
      <c r="L1534">
        <v>16</v>
      </c>
      <c r="M1534">
        <v>155</v>
      </c>
      <c r="N1534">
        <f t="shared" si="138"/>
        <v>2.56</v>
      </c>
      <c r="O1534">
        <f t="shared" si="139"/>
        <v>3.2</v>
      </c>
    </row>
    <row r="1535" spans="1:15" x14ac:dyDescent="0.25">
      <c r="A1535" t="s">
        <v>1886</v>
      </c>
      <c r="B1535">
        <v>3</v>
      </c>
      <c r="C1535" t="s">
        <v>281</v>
      </c>
      <c r="D1535">
        <v>849.75</v>
      </c>
      <c r="E1535">
        <v>6723.7</v>
      </c>
      <c r="F1535">
        <v>0.95</v>
      </c>
      <c r="G1535">
        <v>1.1000000000000001</v>
      </c>
      <c r="H1535">
        <v>46.4</v>
      </c>
      <c r="I1535">
        <v>19.600000000000001</v>
      </c>
      <c r="J1535" t="s">
        <v>409</v>
      </c>
      <c r="K1535">
        <v>160</v>
      </c>
      <c r="L1535">
        <v>16</v>
      </c>
      <c r="M1535">
        <v>155</v>
      </c>
      <c r="N1535">
        <f t="shared" si="138"/>
        <v>2.56</v>
      </c>
      <c r="O1535">
        <f t="shared" si="139"/>
        <v>3.2</v>
      </c>
    </row>
    <row r="1536" spans="1:15" x14ac:dyDescent="0.25">
      <c r="A1536" t="s">
        <v>1887</v>
      </c>
      <c r="B1536">
        <v>0</v>
      </c>
      <c r="C1536" t="s">
        <v>278</v>
      </c>
      <c r="D1536">
        <v>0</v>
      </c>
      <c r="E1536">
        <v>2705.6000000000004</v>
      </c>
      <c r="G1536">
        <v>1.5</v>
      </c>
      <c r="J1536" t="s">
        <v>409</v>
      </c>
      <c r="K1536">
        <v>160</v>
      </c>
      <c r="L1536">
        <v>21</v>
      </c>
      <c r="M1536">
        <v>155</v>
      </c>
      <c r="N1536">
        <f t="shared" si="138"/>
        <v>4.01</v>
      </c>
      <c r="O1536">
        <f t="shared" si="139"/>
        <v>4.3</v>
      </c>
    </row>
    <row r="1537" spans="1:15" x14ac:dyDescent="0.25">
      <c r="A1537" t="s">
        <v>1888</v>
      </c>
      <c r="B1537">
        <v>1</v>
      </c>
      <c r="C1537" t="s">
        <v>370</v>
      </c>
      <c r="D1537">
        <v>608.87754274944643</v>
      </c>
      <c r="E1537">
        <v>5689.6682460807178</v>
      </c>
      <c r="F1537">
        <v>0.85</v>
      </c>
      <c r="G1537">
        <v>1.05</v>
      </c>
      <c r="H1537">
        <v>26</v>
      </c>
      <c r="I1537">
        <v>11.5</v>
      </c>
      <c r="J1537" t="s">
        <v>409</v>
      </c>
      <c r="K1537">
        <v>160</v>
      </c>
      <c r="L1537">
        <v>21</v>
      </c>
      <c r="M1537">
        <v>155</v>
      </c>
      <c r="N1537">
        <f t="shared" si="138"/>
        <v>4.01</v>
      </c>
      <c r="O1537">
        <f t="shared" si="139"/>
        <v>4.3</v>
      </c>
    </row>
    <row r="1538" spans="1:15" x14ac:dyDescent="0.25">
      <c r="A1538" t="s">
        <v>1889</v>
      </c>
      <c r="B1538">
        <v>2</v>
      </c>
      <c r="C1538" t="s">
        <v>372</v>
      </c>
      <c r="D1538">
        <v>650.07837545892278</v>
      </c>
      <c r="E1538">
        <v>6074.6702425752001</v>
      </c>
      <c r="F1538">
        <v>0.85</v>
      </c>
      <c r="G1538">
        <v>1.05</v>
      </c>
      <c r="H1538">
        <v>30</v>
      </c>
      <c r="I1538">
        <v>12.8</v>
      </c>
      <c r="J1538" t="s">
        <v>409</v>
      </c>
      <c r="K1538">
        <v>160</v>
      </c>
      <c r="L1538">
        <v>21</v>
      </c>
      <c r="M1538">
        <v>155</v>
      </c>
      <c r="N1538">
        <f t="shared" si="138"/>
        <v>4.01</v>
      </c>
      <c r="O1538">
        <f t="shared" si="139"/>
        <v>4.3</v>
      </c>
    </row>
    <row r="1539" spans="1:15" x14ac:dyDescent="0.25">
      <c r="A1539" t="s">
        <v>1890</v>
      </c>
      <c r="B1539">
        <v>3</v>
      </c>
      <c r="C1539" t="s">
        <v>281</v>
      </c>
      <c r="D1539">
        <v>926.65649999999994</v>
      </c>
      <c r="E1539">
        <v>8659.16</v>
      </c>
      <c r="F1539">
        <v>0.85</v>
      </c>
      <c r="G1539">
        <v>1.05</v>
      </c>
      <c r="H1539">
        <v>46.4</v>
      </c>
      <c r="I1539">
        <v>19.600000000000001</v>
      </c>
      <c r="J1539" t="s">
        <v>409</v>
      </c>
      <c r="K1539">
        <v>160</v>
      </c>
      <c r="L1539">
        <v>21</v>
      </c>
      <c r="M1539">
        <v>155</v>
      </c>
      <c r="N1539">
        <f t="shared" si="138"/>
        <v>4.01</v>
      </c>
      <c r="O1539">
        <f t="shared" si="139"/>
        <v>4.3</v>
      </c>
    </row>
    <row r="1540" spans="1:15" x14ac:dyDescent="0.25">
      <c r="A1540" t="s">
        <v>1891</v>
      </c>
      <c r="B1540">
        <v>0</v>
      </c>
      <c r="C1540" t="s">
        <v>278</v>
      </c>
      <c r="D1540">
        <v>0</v>
      </c>
      <c r="E1540">
        <v>1464.0400000000002</v>
      </c>
      <c r="G1540">
        <v>1.5</v>
      </c>
      <c r="J1540" t="s">
        <v>409</v>
      </c>
      <c r="K1540">
        <v>180</v>
      </c>
      <c r="L1540">
        <v>11</v>
      </c>
      <c r="M1540">
        <v>175</v>
      </c>
      <c r="N1540">
        <f t="shared" si="138"/>
        <v>3.09</v>
      </c>
      <c r="O1540">
        <f t="shared" si="139"/>
        <v>2.4</v>
      </c>
    </row>
    <row r="1541" spans="1:15" x14ac:dyDescent="0.25">
      <c r="A1541" t="s">
        <v>1892</v>
      </c>
      <c r="B1541">
        <v>1</v>
      </c>
      <c r="C1541" t="s">
        <v>370</v>
      </c>
      <c r="D1541">
        <v>556.96008739471858</v>
      </c>
      <c r="E1541">
        <v>4030.7284303866513</v>
      </c>
      <c r="F1541">
        <v>0.95</v>
      </c>
      <c r="G1541">
        <v>1.1000000000000001</v>
      </c>
      <c r="H1541">
        <v>26</v>
      </c>
      <c r="I1541">
        <v>12.2</v>
      </c>
      <c r="J1541" t="s">
        <v>409</v>
      </c>
      <c r="K1541">
        <v>180</v>
      </c>
      <c r="L1541">
        <v>11</v>
      </c>
      <c r="M1541">
        <v>175</v>
      </c>
      <c r="N1541">
        <f t="shared" si="138"/>
        <v>3.09</v>
      </c>
      <c r="O1541">
        <f t="shared" si="139"/>
        <v>2.4</v>
      </c>
    </row>
    <row r="1542" spans="1:15" x14ac:dyDescent="0.25">
      <c r="A1542" t="s">
        <v>1893</v>
      </c>
      <c r="B1542">
        <v>2</v>
      </c>
      <c r="C1542" t="s">
        <v>372</v>
      </c>
      <c r="D1542">
        <v>604.60713169232974</v>
      </c>
      <c r="E1542">
        <v>4375.55079813051</v>
      </c>
      <c r="F1542">
        <v>0.95</v>
      </c>
      <c r="G1542">
        <v>1.1000000000000001</v>
      </c>
      <c r="H1542">
        <v>30</v>
      </c>
      <c r="I1542">
        <v>13.7</v>
      </c>
      <c r="J1542" t="s">
        <v>409</v>
      </c>
      <c r="K1542">
        <v>180</v>
      </c>
      <c r="L1542">
        <v>11</v>
      </c>
      <c r="M1542">
        <v>175</v>
      </c>
      <c r="N1542">
        <f t="shared" si="138"/>
        <v>3.09</v>
      </c>
      <c r="O1542">
        <f t="shared" si="139"/>
        <v>2.4</v>
      </c>
    </row>
    <row r="1543" spans="1:15" x14ac:dyDescent="0.25">
      <c r="A1543" t="s">
        <v>1894</v>
      </c>
      <c r="B1543">
        <v>3</v>
      </c>
      <c r="C1543" t="s">
        <v>281</v>
      </c>
      <c r="D1543">
        <v>771.16049999999996</v>
      </c>
      <c r="E1543">
        <v>5580.9</v>
      </c>
      <c r="F1543">
        <v>0.95</v>
      </c>
      <c r="G1543">
        <v>1.1000000000000001</v>
      </c>
      <c r="H1543">
        <v>46</v>
      </c>
      <c r="I1543">
        <v>22</v>
      </c>
      <c r="J1543" t="s">
        <v>409</v>
      </c>
      <c r="K1543">
        <v>180</v>
      </c>
      <c r="L1543">
        <v>11</v>
      </c>
      <c r="M1543">
        <v>175</v>
      </c>
      <c r="N1543">
        <f t="shared" si="138"/>
        <v>3.09</v>
      </c>
      <c r="O1543">
        <f t="shared" si="139"/>
        <v>2.4</v>
      </c>
    </row>
    <row r="1544" spans="1:15" x14ac:dyDescent="0.25">
      <c r="A1544" t="s">
        <v>1895</v>
      </c>
      <c r="B1544">
        <v>0</v>
      </c>
      <c r="C1544" t="s">
        <v>278</v>
      </c>
      <c r="D1544">
        <v>0</v>
      </c>
      <c r="E1544">
        <v>1949.5600000000002</v>
      </c>
      <c r="G1544">
        <v>1.5</v>
      </c>
      <c r="J1544" t="s">
        <v>409</v>
      </c>
      <c r="K1544">
        <v>180</v>
      </c>
      <c r="L1544">
        <v>16</v>
      </c>
      <c r="M1544">
        <v>175</v>
      </c>
      <c r="N1544">
        <f t="shared" si="138"/>
        <v>2.52</v>
      </c>
      <c r="O1544">
        <f t="shared" si="139"/>
        <v>3.6</v>
      </c>
    </row>
    <row r="1545" spans="1:15" x14ac:dyDescent="0.25">
      <c r="A1545" t="s">
        <v>1896</v>
      </c>
      <c r="B1545">
        <v>1</v>
      </c>
      <c r="C1545" t="s">
        <v>370</v>
      </c>
      <c r="D1545">
        <v>566.20483378304937</v>
      </c>
      <c r="E1545">
        <v>4843.4549704976926</v>
      </c>
      <c r="F1545">
        <v>0.95</v>
      </c>
      <c r="G1545">
        <v>1.1000000000000001</v>
      </c>
      <c r="H1545">
        <v>26</v>
      </c>
      <c r="I1545">
        <v>11.5</v>
      </c>
      <c r="J1545" t="s">
        <v>409</v>
      </c>
      <c r="K1545">
        <v>180</v>
      </c>
      <c r="L1545">
        <v>16</v>
      </c>
      <c r="M1545">
        <v>175</v>
      </c>
      <c r="N1545">
        <f t="shared" si="138"/>
        <v>2.52</v>
      </c>
      <c r="O1545">
        <f t="shared" si="139"/>
        <v>3.6</v>
      </c>
    </row>
    <row r="1546" spans="1:15" x14ac:dyDescent="0.25">
      <c r="A1546" t="s">
        <v>1897</v>
      </c>
      <c r="B1546">
        <v>2</v>
      </c>
      <c r="C1546" t="s">
        <v>372</v>
      </c>
      <c r="D1546">
        <v>604.51813818027176</v>
      </c>
      <c r="E1546">
        <v>5171.1963699821436</v>
      </c>
      <c r="F1546">
        <v>0.95</v>
      </c>
      <c r="G1546">
        <v>1.1000000000000001</v>
      </c>
      <c r="H1546">
        <v>30</v>
      </c>
      <c r="I1546">
        <v>12.8</v>
      </c>
      <c r="J1546" t="s">
        <v>409</v>
      </c>
      <c r="K1546">
        <v>180</v>
      </c>
      <c r="L1546">
        <v>16</v>
      </c>
      <c r="M1546">
        <v>175</v>
      </c>
      <c r="N1546">
        <f t="shared" si="138"/>
        <v>2.52</v>
      </c>
      <c r="O1546">
        <f t="shared" si="139"/>
        <v>3.6</v>
      </c>
    </row>
    <row r="1547" spans="1:15" x14ac:dyDescent="0.25">
      <c r="A1547" t="s">
        <v>1898</v>
      </c>
      <c r="B1547">
        <v>3</v>
      </c>
      <c r="C1547" t="s">
        <v>281</v>
      </c>
      <c r="D1547">
        <v>861.71249999999998</v>
      </c>
      <c r="E1547">
        <v>7371.3</v>
      </c>
      <c r="F1547">
        <v>0.95</v>
      </c>
      <c r="G1547">
        <v>1.1000000000000001</v>
      </c>
      <c r="H1547">
        <v>46.4</v>
      </c>
      <c r="I1547">
        <v>19.600000000000001</v>
      </c>
      <c r="J1547" t="s">
        <v>409</v>
      </c>
      <c r="K1547">
        <v>180</v>
      </c>
      <c r="L1547">
        <v>16</v>
      </c>
      <c r="M1547">
        <v>175</v>
      </c>
      <c r="N1547">
        <f t="shared" si="138"/>
        <v>2.52</v>
      </c>
      <c r="O1547">
        <f t="shared" si="139"/>
        <v>3.6</v>
      </c>
    </row>
    <row r="1548" spans="1:15" x14ac:dyDescent="0.25">
      <c r="A1548" t="s">
        <v>1899</v>
      </c>
      <c r="B1548">
        <v>0</v>
      </c>
      <c r="C1548" t="s">
        <v>278</v>
      </c>
      <c r="D1548">
        <v>0</v>
      </c>
      <c r="E1548">
        <v>3044</v>
      </c>
      <c r="G1548">
        <v>1.5</v>
      </c>
      <c r="J1548" t="s">
        <v>409</v>
      </c>
      <c r="K1548">
        <v>180</v>
      </c>
      <c r="L1548">
        <v>21</v>
      </c>
      <c r="M1548">
        <v>175</v>
      </c>
      <c r="N1548">
        <f t="shared" si="138"/>
        <v>3.96</v>
      </c>
      <c r="O1548">
        <f t="shared" si="139"/>
        <v>4.8</v>
      </c>
    </row>
    <row r="1549" spans="1:15" x14ac:dyDescent="0.25">
      <c r="A1549" t="s">
        <v>1900</v>
      </c>
      <c r="B1549">
        <v>1</v>
      </c>
      <c r="C1549" t="s">
        <v>370</v>
      </c>
      <c r="D1549">
        <v>618.85185480460029</v>
      </c>
      <c r="E1549">
        <v>6016.7573462820046</v>
      </c>
      <c r="F1549">
        <v>0.85</v>
      </c>
      <c r="G1549">
        <v>1.05</v>
      </c>
      <c r="H1549">
        <v>26</v>
      </c>
      <c r="I1549">
        <v>11.5</v>
      </c>
      <c r="J1549" t="s">
        <v>409</v>
      </c>
      <c r="K1549">
        <v>180</v>
      </c>
      <c r="L1549">
        <v>21</v>
      </c>
      <c r="M1549">
        <v>175</v>
      </c>
      <c r="N1549">
        <f t="shared" si="138"/>
        <v>3.96</v>
      </c>
      <c r="O1549">
        <f t="shared" si="139"/>
        <v>4.8</v>
      </c>
    </row>
    <row r="1550" spans="1:15" x14ac:dyDescent="0.25">
      <c r="A1550" t="s">
        <v>1901</v>
      </c>
      <c r="B1550">
        <v>2</v>
      </c>
      <c r="C1550" t="s">
        <v>372</v>
      </c>
      <c r="D1550">
        <v>660.72761791226606</v>
      </c>
      <c r="E1550">
        <v>6423.892435808023</v>
      </c>
      <c r="F1550">
        <v>0.85</v>
      </c>
      <c r="G1550">
        <v>1.05</v>
      </c>
      <c r="H1550">
        <v>30</v>
      </c>
      <c r="I1550">
        <v>12.8</v>
      </c>
      <c r="J1550" t="s">
        <v>409</v>
      </c>
      <c r="K1550">
        <v>180</v>
      </c>
      <c r="L1550">
        <v>21</v>
      </c>
      <c r="M1550">
        <v>175</v>
      </c>
      <c r="N1550">
        <f t="shared" si="138"/>
        <v>3.96</v>
      </c>
      <c r="O1550">
        <f t="shared" si="139"/>
        <v>4.8</v>
      </c>
    </row>
    <row r="1551" spans="1:15" x14ac:dyDescent="0.25">
      <c r="A1551" t="s">
        <v>1902</v>
      </c>
      <c r="B1551">
        <v>3</v>
      </c>
      <c r="C1551" t="s">
        <v>281</v>
      </c>
      <c r="D1551">
        <v>941.8365</v>
      </c>
      <c r="E1551">
        <v>9156.9599999999991</v>
      </c>
      <c r="F1551">
        <v>0.85</v>
      </c>
      <c r="G1551">
        <v>1.05</v>
      </c>
      <c r="H1551">
        <v>46.4</v>
      </c>
      <c r="I1551">
        <v>19.600000000000001</v>
      </c>
      <c r="J1551" t="s">
        <v>409</v>
      </c>
      <c r="K1551">
        <v>180</v>
      </c>
      <c r="L1551">
        <v>21</v>
      </c>
      <c r="M1551">
        <v>175</v>
      </c>
      <c r="N1551">
        <f t="shared" si="138"/>
        <v>3.96</v>
      </c>
      <c r="O1551">
        <f t="shared" si="139"/>
        <v>4.8</v>
      </c>
    </row>
    <row r="1552" spans="1:15" x14ac:dyDescent="0.25">
      <c r="A1552" t="s">
        <v>1903</v>
      </c>
      <c r="B1552">
        <v>0</v>
      </c>
      <c r="C1552" t="s">
        <v>278</v>
      </c>
      <c r="D1552">
        <v>0</v>
      </c>
      <c r="E1552">
        <v>1626.5600000000002</v>
      </c>
      <c r="G1552">
        <v>1.5</v>
      </c>
      <c r="J1552" t="s">
        <v>409</v>
      </c>
      <c r="K1552">
        <v>200</v>
      </c>
      <c r="L1552">
        <v>11</v>
      </c>
      <c r="M1552">
        <v>195</v>
      </c>
      <c r="N1552">
        <f t="shared" si="138"/>
        <v>2.99</v>
      </c>
      <c r="O1552">
        <f t="shared" si="139"/>
        <v>2.7</v>
      </c>
    </row>
    <row r="1553" spans="1:15" x14ac:dyDescent="0.25">
      <c r="A1553" t="s">
        <v>1904</v>
      </c>
      <c r="B1553">
        <v>1</v>
      </c>
      <c r="C1553" t="s">
        <v>370</v>
      </c>
      <c r="D1553">
        <v>611.32499999999993</v>
      </c>
      <c r="E1553">
        <v>4422.7050634086982</v>
      </c>
      <c r="F1553">
        <v>0.95</v>
      </c>
      <c r="G1553">
        <v>1.1000000000000001</v>
      </c>
      <c r="H1553">
        <v>26</v>
      </c>
      <c r="I1553">
        <v>13.4</v>
      </c>
      <c r="J1553" t="s">
        <v>409</v>
      </c>
      <c r="K1553">
        <v>200</v>
      </c>
      <c r="L1553">
        <v>11</v>
      </c>
      <c r="M1553">
        <v>195</v>
      </c>
      <c r="N1553">
        <f t="shared" si="138"/>
        <v>2.99</v>
      </c>
      <c r="O1553">
        <f t="shared" si="139"/>
        <v>2.7</v>
      </c>
    </row>
    <row r="1554" spans="1:15" x14ac:dyDescent="0.25">
      <c r="A1554" t="s">
        <v>1905</v>
      </c>
      <c r="B1554">
        <v>2</v>
      </c>
      <c r="C1554" t="s">
        <v>372</v>
      </c>
      <c r="D1554">
        <v>665.77499999999998</v>
      </c>
      <c r="E1554">
        <v>4820.649682883678</v>
      </c>
      <c r="F1554">
        <v>0.95</v>
      </c>
      <c r="G1554">
        <v>1.1000000000000001</v>
      </c>
      <c r="H1554">
        <v>30</v>
      </c>
      <c r="I1554">
        <v>14.8</v>
      </c>
      <c r="J1554" t="s">
        <v>409</v>
      </c>
      <c r="K1554">
        <v>200</v>
      </c>
      <c r="L1554">
        <v>11</v>
      </c>
      <c r="M1554">
        <v>195</v>
      </c>
      <c r="N1554">
        <f t="shared" si="138"/>
        <v>2.99</v>
      </c>
      <c r="O1554">
        <f t="shared" si="139"/>
        <v>2.7</v>
      </c>
    </row>
    <row r="1555" spans="1:15" x14ac:dyDescent="0.25">
      <c r="A1555" t="s">
        <v>1906</v>
      </c>
      <c r="B1555">
        <v>3</v>
      </c>
      <c r="C1555" t="s">
        <v>281</v>
      </c>
      <c r="D1555">
        <v>866.25</v>
      </c>
      <c r="E1555">
        <v>6269.9</v>
      </c>
      <c r="F1555">
        <v>0.95</v>
      </c>
      <c r="G1555">
        <v>1.1000000000000001</v>
      </c>
      <c r="H1555">
        <v>46.5</v>
      </c>
      <c r="I1555">
        <v>24</v>
      </c>
      <c r="J1555" t="s">
        <v>409</v>
      </c>
      <c r="K1555">
        <v>200</v>
      </c>
      <c r="L1555">
        <v>11</v>
      </c>
      <c r="M1555">
        <v>195</v>
      </c>
      <c r="N1555">
        <f t="shared" si="138"/>
        <v>2.99</v>
      </c>
      <c r="O1555">
        <f t="shared" si="139"/>
        <v>2.7</v>
      </c>
    </row>
    <row r="1556" spans="1:15" x14ac:dyDescent="0.25">
      <c r="A1556" t="s">
        <v>1907</v>
      </c>
      <c r="B1556">
        <v>0</v>
      </c>
      <c r="C1556" t="s">
        <v>278</v>
      </c>
      <c r="D1556">
        <v>0</v>
      </c>
      <c r="E1556">
        <v>2166.48</v>
      </c>
      <c r="G1556">
        <v>1.5</v>
      </c>
      <c r="J1556" t="s">
        <v>409</v>
      </c>
      <c r="K1556">
        <v>200</v>
      </c>
      <c r="L1556">
        <v>16</v>
      </c>
      <c r="M1556">
        <v>195</v>
      </c>
      <c r="N1556">
        <f t="shared" si="138"/>
        <v>2.4900000000000002</v>
      </c>
      <c r="O1556">
        <f t="shared" si="139"/>
        <v>4</v>
      </c>
    </row>
    <row r="1557" spans="1:15" x14ac:dyDescent="0.25">
      <c r="A1557" t="s">
        <v>1908</v>
      </c>
      <c r="B1557">
        <v>1</v>
      </c>
      <c r="C1557" t="s">
        <v>370</v>
      </c>
      <c r="D1557">
        <v>716.09999999999991</v>
      </c>
      <c r="E1557">
        <v>5667.1755761695722</v>
      </c>
      <c r="F1557">
        <v>0.95</v>
      </c>
      <c r="G1557">
        <v>1.1000000000000001</v>
      </c>
      <c r="H1557">
        <v>26</v>
      </c>
      <c r="I1557">
        <v>13.2</v>
      </c>
      <c r="J1557" t="s">
        <v>409</v>
      </c>
      <c r="K1557">
        <v>200</v>
      </c>
      <c r="L1557">
        <v>16</v>
      </c>
      <c r="M1557">
        <v>195</v>
      </c>
      <c r="N1557">
        <f t="shared" si="138"/>
        <v>2.4900000000000002</v>
      </c>
      <c r="O1557">
        <f t="shared" si="139"/>
        <v>4</v>
      </c>
    </row>
    <row r="1558" spans="1:15" x14ac:dyDescent="0.25">
      <c r="A1558" t="s">
        <v>1909</v>
      </c>
      <c r="B1558">
        <v>2</v>
      </c>
      <c r="C1558" t="s">
        <v>372</v>
      </c>
      <c r="D1558">
        <v>754.05</v>
      </c>
      <c r="E1558">
        <v>5971.3549398587584</v>
      </c>
      <c r="F1558">
        <v>0.95</v>
      </c>
      <c r="G1558">
        <v>1.1000000000000001</v>
      </c>
      <c r="H1558">
        <v>30</v>
      </c>
      <c r="I1558">
        <v>14.7</v>
      </c>
      <c r="J1558" t="s">
        <v>409</v>
      </c>
      <c r="K1558">
        <v>200</v>
      </c>
      <c r="L1558">
        <v>16</v>
      </c>
      <c r="M1558">
        <v>195</v>
      </c>
      <c r="N1558">
        <f t="shared" si="138"/>
        <v>2.4900000000000002</v>
      </c>
      <c r="O1558">
        <f t="shared" si="139"/>
        <v>4</v>
      </c>
    </row>
    <row r="1559" spans="1:15" x14ac:dyDescent="0.25">
      <c r="A1559" t="s">
        <v>1910</v>
      </c>
      <c r="B1559">
        <v>3</v>
      </c>
      <c r="C1559" t="s">
        <v>281</v>
      </c>
      <c r="D1559">
        <v>1089</v>
      </c>
      <c r="E1559">
        <v>8617.7000000000007</v>
      </c>
      <c r="F1559">
        <v>0.95</v>
      </c>
      <c r="G1559">
        <v>1.1000000000000001</v>
      </c>
      <c r="H1559">
        <v>47.1</v>
      </c>
      <c r="I1559">
        <v>23.5</v>
      </c>
      <c r="J1559" t="s">
        <v>409</v>
      </c>
      <c r="K1559">
        <v>200</v>
      </c>
      <c r="L1559">
        <v>16</v>
      </c>
      <c r="M1559">
        <v>195</v>
      </c>
      <c r="N1559">
        <f t="shared" si="138"/>
        <v>2.4900000000000002</v>
      </c>
      <c r="O1559">
        <f t="shared" si="139"/>
        <v>4</v>
      </c>
    </row>
    <row r="1560" spans="1:15" x14ac:dyDescent="0.25">
      <c r="A1560" t="s">
        <v>1911</v>
      </c>
      <c r="B1560">
        <v>0</v>
      </c>
      <c r="C1560" t="s">
        <v>278</v>
      </c>
      <c r="D1560">
        <v>0</v>
      </c>
      <c r="E1560">
        <v>3382.4</v>
      </c>
      <c r="G1560">
        <v>1.5</v>
      </c>
      <c r="J1560" t="s">
        <v>409</v>
      </c>
      <c r="K1560">
        <v>200</v>
      </c>
      <c r="L1560">
        <v>21</v>
      </c>
      <c r="M1560">
        <v>195</v>
      </c>
      <c r="N1560">
        <f t="shared" si="138"/>
        <v>3.9</v>
      </c>
      <c r="O1560">
        <f t="shared" si="139"/>
        <v>5.3</v>
      </c>
    </row>
    <row r="1561" spans="1:15" x14ac:dyDescent="0.25">
      <c r="A1561" t="s">
        <v>1912</v>
      </c>
      <c r="B1561">
        <v>1</v>
      </c>
      <c r="C1561" t="s">
        <v>370</v>
      </c>
      <c r="D1561">
        <v>781.04690636089924</v>
      </c>
      <c r="E1561">
        <v>7298.5082710627348</v>
      </c>
      <c r="F1561">
        <v>0.85</v>
      </c>
      <c r="G1561">
        <v>1.05</v>
      </c>
      <c r="H1561">
        <v>26</v>
      </c>
      <c r="I1561">
        <v>13.2</v>
      </c>
      <c r="J1561" t="s">
        <v>409</v>
      </c>
      <c r="K1561">
        <v>200</v>
      </c>
      <c r="L1561">
        <v>21</v>
      </c>
      <c r="M1561">
        <v>195</v>
      </c>
      <c r="N1561">
        <f t="shared" si="138"/>
        <v>3.9</v>
      </c>
      <c r="O1561">
        <f t="shared" si="139"/>
        <v>5.3</v>
      </c>
    </row>
    <row r="1562" spans="1:15" x14ac:dyDescent="0.25">
      <c r="A1562" t="s">
        <v>1913</v>
      </c>
      <c r="B1562">
        <v>2</v>
      </c>
      <c r="C1562" t="s">
        <v>372</v>
      </c>
      <c r="D1562">
        <v>822.96873281485284</v>
      </c>
      <c r="E1562">
        <v>7690.2476078687869</v>
      </c>
      <c r="F1562">
        <v>0.85</v>
      </c>
      <c r="G1562">
        <v>1.05</v>
      </c>
      <c r="H1562">
        <v>30</v>
      </c>
      <c r="I1562">
        <v>14.7</v>
      </c>
      <c r="J1562" t="s">
        <v>409</v>
      </c>
      <c r="K1562">
        <v>200</v>
      </c>
      <c r="L1562">
        <v>21</v>
      </c>
      <c r="M1562">
        <v>195</v>
      </c>
      <c r="N1562">
        <f t="shared" si="138"/>
        <v>3.9</v>
      </c>
      <c r="O1562">
        <f t="shared" si="139"/>
        <v>5.3</v>
      </c>
    </row>
    <row r="1563" spans="1:15" x14ac:dyDescent="0.25">
      <c r="A1563" t="s">
        <v>1914</v>
      </c>
      <c r="B1563">
        <v>3</v>
      </c>
      <c r="C1563" t="s">
        <v>281</v>
      </c>
      <c r="D1563">
        <v>1187.6864999999998</v>
      </c>
      <c r="E1563">
        <v>11098.36</v>
      </c>
      <c r="F1563">
        <v>0.85</v>
      </c>
      <c r="G1563">
        <v>1.05</v>
      </c>
      <c r="H1563">
        <v>47.1</v>
      </c>
      <c r="I1563">
        <v>23.5</v>
      </c>
      <c r="J1563" t="s">
        <v>409</v>
      </c>
      <c r="K1563">
        <v>200</v>
      </c>
      <c r="L1563">
        <v>21</v>
      </c>
      <c r="M1563">
        <v>195</v>
      </c>
      <c r="N1563">
        <f t="shared" si="138"/>
        <v>3.9</v>
      </c>
      <c r="O1563">
        <f t="shared" si="139"/>
        <v>5.3</v>
      </c>
    </row>
    <row r="1564" spans="1:15" x14ac:dyDescent="0.25">
      <c r="A1564" t="s">
        <v>1915</v>
      </c>
      <c r="B1564">
        <v>0</v>
      </c>
      <c r="C1564" t="s">
        <v>278</v>
      </c>
      <c r="D1564">
        <v>0</v>
      </c>
      <c r="E1564">
        <v>1668.7594202898554</v>
      </c>
      <c r="G1564">
        <v>1.5</v>
      </c>
      <c r="J1564" t="s">
        <v>409</v>
      </c>
      <c r="K1564">
        <v>220</v>
      </c>
      <c r="L1564">
        <v>11</v>
      </c>
      <c r="M1564">
        <v>215</v>
      </c>
      <c r="N1564">
        <f t="shared" si="138"/>
        <v>2.89</v>
      </c>
      <c r="O1564">
        <f t="shared" si="139"/>
        <v>2.9</v>
      </c>
    </row>
    <row r="1565" spans="1:15" x14ac:dyDescent="0.25">
      <c r="A1565" t="s">
        <v>1916</v>
      </c>
      <c r="B1565">
        <v>1</v>
      </c>
      <c r="C1565" t="s">
        <v>370</v>
      </c>
      <c r="D1565">
        <v>667.57950491732618</v>
      </c>
      <c r="E1565">
        <v>4831.2827990970827</v>
      </c>
      <c r="F1565">
        <v>0.95</v>
      </c>
      <c r="G1565">
        <v>1.1000000000000001</v>
      </c>
      <c r="H1565">
        <v>26</v>
      </c>
      <c r="I1565">
        <v>13.4</v>
      </c>
      <c r="J1565" t="s">
        <v>409</v>
      </c>
      <c r="K1565">
        <v>220</v>
      </c>
      <c r="L1565">
        <v>11</v>
      </c>
      <c r="M1565">
        <v>215</v>
      </c>
      <c r="N1565">
        <f t="shared" ref="N1565:N1628" si="140">ROUND(IF($L1565=11,$R$30*$K1565+$S$30,IF($L1565=16,$R$31*$K1565+$S$31,IF($L1565=21,$R$32*$K1565+$S$32,""))),2)</f>
        <v>2.89</v>
      </c>
      <c r="O1565">
        <f t="shared" ref="O1565:O1628" si="141">ROUND(IF($L1565=11,$K1565*$X$30,IF($L1565=16,$K1565*$X$32,IF($L1565=21,$K1565*$X$34,""))),1)</f>
        <v>2.9</v>
      </c>
    </row>
    <row r="1566" spans="1:15" x14ac:dyDescent="0.25">
      <c r="A1566" t="s">
        <v>1917</v>
      </c>
      <c r="B1566">
        <v>2</v>
      </c>
      <c r="C1566" t="s">
        <v>372</v>
      </c>
      <c r="D1566">
        <v>729.41270199345308</v>
      </c>
      <c r="E1566">
        <v>5278.770565343093</v>
      </c>
      <c r="F1566">
        <v>0.95</v>
      </c>
      <c r="G1566">
        <v>1.1000000000000001</v>
      </c>
      <c r="H1566">
        <v>30</v>
      </c>
      <c r="I1566">
        <v>14.8</v>
      </c>
      <c r="J1566" t="s">
        <v>409</v>
      </c>
      <c r="K1566">
        <v>220</v>
      </c>
      <c r="L1566">
        <v>11</v>
      </c>
      <c r="M1566">
        <v>215</v>
      </c>
      <c r="N1566">
        <f t="shared" si="140"/>
        <v>2.89</v>
      </c>
      <c r="O1566">
        <f t="shared" si="141"/>
        <v>2.9</v>
      </c>
    </row>
    <row r="1567" spans="1:15" x14ac:dyDescent="0.25">
      <c r="A1567" t="s">
        <v>1918</v>
      </c>
      <c r="B1567">
        <v>3</v>
      </c>
      <c r="C1567" t="s">
        <v>281</v>
      </c>
      <c r="D1567">
        <v>961.57049999999992</v>
      </c>
      <c r="E1567">
        <v>6958.9</v>
      </c>
      <c r="F1567">
        <v>0.95</v>
      </c>
      <c r="G1567">
        <v>1.1000000000000001</v>
      </c>
      <c r="H1567">
        <v>46.9</v>
      </c>
      <c r="I1567">
        <v>24</v>
      </c>
      <c r="J1567" t="s">
        <v>409</v>
      </c>
      <c r="K1567">
        <v>220</v>
      </c>
      <c r="L1567">
        <v>11</v>
      </c>
      <c r="M1567">
        <v>215</v>
      </c>
      <c r="N1567">
        <f t="shared" si="140"/>
        <v>2.89</v>
      </c>
      <c r="O1567">
        <f t="shared" si="141"/>
        <v>2.9</v>
      </c>
    </row>
    <row r="1568" spans="1:15" x14ac:dyDescent="0.25">
      <c r="A1568" t="s">
        <v>1919</v>
      </c>
      <c r="B1568">
        <v>0</v>
      </c>
      <c r="C1568" t="s">
        <v>278</v>
      </c>
      <c r="D1568">
        <v>0</v>
      </c>
      <c r="E1568">
        <v>2222.880579710145</v>
      </c>
      <c r="G1568">
        <v>1.5</v>
      </c>
      <c r="J1568" t="s">
        <v>409</v>
      </c>
      <c r="K1568">
        <v>220</v>
      </c>
      <c r="L1568">
        <v>16</v>
      </c>
      <c r="M1568">
        <v>215</v>
      </c>
      <c r="N1568">
        <f t="shared" si="140"/>
        <v>2.4500000000000002</v>
      </c>
      <c r="O1568">
        <f t="shared" si="141"/>
        <v>4.4000000000000004</v>
      </c>
    </row>
    <row r="1569" spans="1:15" x14ac:dyDescent="0.25">
      <c r="A1569" t="s">
        <v>1920</v>
      </c>
      <c r="B1569">
        <v>1</v>
      </c>
      <c r="C1569" t="s">
        <v>370</v>
      </c>
      <c r="D1569">
        <v>794.77046092950877</v>
      </c>
      <c r="E1569">
        <v>6291.7251954043459</v>
      </c>
      <c r="F1569">
        <v>0.95</v>
      </c>
      <c r="G1569">
        <v>1.1000000000000001</v>
      </c>
      <c r="H1569">
        <v>26</v>
      </c>
      <c r="I1569">
        <v>15.5</v>
      </c>
      <c r="J1569" t="s">
        <v>409</v>
      </c>
      <c r="K1569">
        <v>220</v>
      </c>
      <c r="L1569">
        <v>16</v>
      </c>
      <c r="M1569">
        <v>215</v>
      </c>
      <c r="N1569">
        <f t="shared" si="140"/>
        <v>2.4500000000000002</v>
      </c>
      <c r="O1569">
        <f t="shared" si="141"/>
        <v>4.4000000000000004</v>
      </c>
    </row>
    <row r="1570" spans="1:15" x14ac:dyDescent="0.25">
      <c r="A1570" t="s">
        <v>1921</v>
      </c>
      <c r="B1570">
        <v>2</v>
      </c>
      <c r="C1570" t="s">
        <v>372</v>
      </c>
      <c r="D1570">
        <v>827.8801554497993</v>
      </c>
      <c r="E1570">
        <v>6553.83496101116</v>
      </c>
      <c r="F1570">
        <v>0.95</v>
      </c>
      <c r="G1570">
        <v>1.1000000000000001</v>
      </c>
      <c r="H1570">
        <v>30</v>
      </c>
      <c r="I1570">
        <v>16.8</v>
      </c>
      <c r="J1570" t="s">
        <v>409</v>
      </c>
      <c r="K1570">
        <v>220</v>
      </c>
      <c r="L1570">
        <v>16</v>
      </c>
      <c r="M1570">
        <v>215</v>
      </c>
      <c r="N1570">
        <f t="shared" si="140"/>
        <v>2.4500000000000002</v>
      </c>
      <c r="O1570">
        <f t="shared" si="141"/>
        <v>4.4000000000000004</v>
      </c>
    </row>
    <row r="1571" spans="1:15" x14ac:dyDescent="0.25">
      <c r="A1571" t="s">
        <v>1922</v>
      </c>
      <c r="B1571">
        <v>3</v>
      </c>
      <c r="C1571" t="s">
        <v>281</v>
      </c>
      <c r="D1571">
        <v>1208.2124999999999</v>
      </c>
      <c r="E1571">
        <v>9564.7000000000007</v>
      </c>
      <c r="F1571">
        <v>0.95</v>
      </c>
      <c r="G1571">
        <v>1.1000000000000001</v>
      </c>
      <c r="H1571">
        <v>47.8</v>
      </c>
      <c r="I1571">
        <v>27.5</v>
      </c>
      <c r="J1571" t="s">
        <v>409</v>
      </c>
      <c r="K1571">
        <v>220</v>
      </c>
      <c r="L1571">
        <v>16</v>
      </c>
      <c r="M1571">
        <v>215</v>
      </c>
      <c r="N1571">
        <f t="shared" si="140"/>
        <v>2.4500000000000002</v>
      </c>
      <c r="O1571">
        <f t="shared" si="141"/>
        <v>4.4000000000000004</v>
      </c>
    </row>
    <row r="1572" spans="1:15" x14ac:dyDescent="0.25">
      <c r="A1572" t="s">
        <v>1923</v>
      </c>
      <c r="B1572">
        <v>0</v>
      </c>
      <c r="C1572" t="s">
        <v>278</v>
      </c>
      <c r="D1572">
        <v>0</v>
      </c>
      <c r="E1572">
        <v>3470.9101449275363</v>
      </c>
      <c r="G1572">
        <v>1.5</v>
      </c>
      <c r="J1572" t="s">
        <v>409</v>
      </c>
      <c r="K1572">
        <v>220</v>
      </c>
      <c r="L1572">
        <v>21</v>
      </c>
      <c r="M1572">
        <v>215</v>
      </c>
      <c r="N1572">
        <f t="shared" si="140"/>
        <v>3.85</v>
      </c>
      <c r="O1572">
        <f t="shared" si="141"/>
        <v>5.9</v>
      </c>
    </row>
    <row r="1573" spans="1:15" x14ac:dyDescent="0.25">
      <c r="A1573" t="s">
        <v>1924</v>
      </c>
      <c r="B1573">
        <v>1</v>
      </c>
      <c r="C1573" t="s">
        <v>370</v>
      </c>
      <c r="D1573">
        <v>867.12197875205698</v>
      </c>
      <c r="E1573">
        <v>8102.8384881891643</v>
      </c>
      <c r="F1573">
        <v>0.85</v>
      </c>
      <c r="G1573">
        <v>1.05</v>
      </c>
      <c r="H1573">
        <v>26</v>
      </c>
      <c r="I1573">
        <v>15.5</v>
      </c>
      <c r="J1573" t="s">
        <v>409</v>
      </c>
      <c r="K1573">
        <v>220</v>
      </c>
      <c r="L1573">
        <v>21</v>
      </c>
      <c r="M1573">
        <v>215</v>
      </c>
      <c r="N1573">
        <f t="shared" si="140"/>
        <v>3.85</v>
      </c>
      <c r="O1573">
        <f t="shared" si="141"/>
        <v>5.9</v>
      </c>
    </row>
    <row r="1574" spans="1:15" x14ac:dyDescent="0.25">
      <c r="A1574" t="s">
        <v>1925</v>
      </c>
      <c r="B1574">
        <v>2</v>
      </c>
      <c r="C1574" t="s">
        <v>372</v>
      </c>
      <c r="D1574">
        <v>903.24579718729819</v>
      </c>
      <c r="E1574">
        <v>8440.3982243391856</v>
      </c>
      <c r="F1574">
        <v>0.85</v>
      </c>
      <c r="G1574">
        <v>1.05</v>
      </c>
      <c r="H1574">
        <v>30</v>
      </c>
      <c r="I1574">
        <v>16.8</v>
      </c>
      <c r="J1574" t="s">
        <v>409</v>
      </c>
      <c r="K1574">
        <v>220</v>
      </c>
      <c r="L1574">
        <v>21</v>
      </c>
      <c r="M1574">
        <v>215</v>
      </c>
      <c r="N1574">
        <f t="shared" si="140"/>
        <v>3.85</v>
      </c>
      <c r="O1574">
        <f t="shared" si="141"/>
        <v>5.9</v>
      </c>
    </row>
    <row r="1575" spans="1:15" x14ac:dyDescent="0.25">
      <c r="A1575" t="s">
        <v>1926</v>
      </c>
      <c r="B1575">
        <v>3</v>
      </c>
      <c r="C1575" t="s">
        <v>281</v>
      </c>
      <c r="D1575">
        <v>1318.2014999999999</v>
      </c>
      <c r="E1575">
        <v>12317.96</v>
      </c>
      <c r="F1575">
        <v>0.85</v>
      </c>
      <c r="G1575">
        <v>1.05</v>
      </c>
      <c r="H1575">
        <v>47.8</v>
      </c>
      <c r="I1575">
        <v>27.5</v>
      </c>
      <c r="J1575" t="s">
        <v>409</v>
      </c>
      <c r="K1575">
        <v>220</v>
      </c>
      <c r="L1575">
        <v>21</v>
      </c>
      <c r="M1575">
        <v>215</v>
      </c>
      <c r="N1575">
        <f t="shared" si="140"/>
        <v>3.85</v>
      </c>
      <c r="O1575">
        <f t="shared" si="141"/>
        <v>5.9</v>
      </c>
    </row>
    <row r="1576" spans="1:15" x14ac:dyDescent="0.25">
      <c r="A1576" t="s">
        <v>1927</v>
      </c>
      <c r="B1576">
        <v>0</v>
      </c>
      <c r="C1576" t="s">
        <v>278</v>
      </c>
      <c r="D1576">
        <v>0</v>
      </c>
      <c r="E1576">
        <v>1951.6000000000001</v>
      </c>
      <c r="G1576">
        <v>1.5</v>
      </c>
      <c r="J1576" t="s">
        <v>409</v>
      </c>
      <c r="K1576">
        <v>240</v>
      </c>
      <c r="L1576">
        <v>11</v>
      </c>
      <c r="M1576">
        <v>235</v>
      </c>
      <c r="N1576">
        <f t="shared" si="140"/>
        <v>2.79</v>
      </c>
      <c r="O1576">
        <f t="shared" si="141"/>
        <v>3.2</v>
      </c>
    </row>
    <row r="1577" spans="1:15" x14ac:dyDescent="0.25">
      <c r="A1577" t="s">
        <v>1928</v>
      </c>
      <c r="B1577">
        <v>1</v>
      </c>
      <c r="C1577" t="s">
        <v>370</v>
      </c>
      <c r="D1577">
        <v>723.52499999999998</v>
      </c>
      <c r="E1577">
        <v>5237.9452617275747</v>
      </c>
      <c r="F1577">
        <v>0.95</v>
      </c>
      <c r="G1577">
        <v>1.1000000000000001</v>
      </c>
      <c r="H1577">
        <v>26</v>
      </c>
      <c r="I1577">
        <v>14.8</v>
      </c>
      <c r="J1577" t="s">
        <v>409</v>
      </c>
      <c r="K1577">
        <v>240</v>
      </c>
      <c r="L1577">
        <v>11</v>
      </c>
      <c r="M1577">
        <v>235</v>
      </c>
      <c r="N1577">
        <f t="shared" si="140"/>
        <v>2.79</v>
      </c>
      <c r="O1577">
        <f t="shared" si="141"/>
        <v>3.2</v>
      </c>
    </row>
    <row r="1578" spans="1:15" x14ac:dyDescent="0.25">
      <c r="A1578" t="s">
        <v>1929</v>
      </c>
      <c r="B1578">
        <v>2</v>
      </c>
      <c r="C1578" t="s">
        <v>372</v>
      </c>
      <c r="D1578">
        <v>792.82499999999993</v>
      </c>
      <c r="E1578">
        <v>5738.028861571599</v>
      </c>
      <c r="F1578">
        <v>0.95</v>
      </c>
      <c r="G1578">
        <v>1.1000000000000001</v>
      </c>
      <c r="H1578">
        <v>30</v>
      </c>
      <c r="I1578">
        <v>16.600000000000001</v>
      </c>
      <c r="J1578" t="s">
        <v>409</v>
      </c>
      <c r="K1578">
        <v>240</v>
      </c>
      <c r="L1578">
        <v>11</v>
      </c>
      <c r="M1578">
        <v>235</v>
      </c>
      <c r="N1578">
        <f t="shared" si="140"/>
        <v>2.79</v>
      </c>
      <c r="O1578">
        <f t="shared" si="141"/>
        <v>3.2</v>
      </c>
    </row>
    <row r="1579" spans="1:15" x14ac:dyDescent="0.25">
      <c r="A1579" t="s">
        <v>1930</v>
      </c>
      <c r="B1579">
        <v>3</v>
      </c>
      <c r="C1579" t="s">
        <v>281</v>
      </c>
      <c r="D1579">
        <v>1056.825</v>
      </c>
      <c r="E1579">
        <v>7647.9</v>
      </c>
      <c r="F1579">
        <v>0.95</v>
      </c>
      <c r="G1579">
        <v>1.1000000000000001</v>
      </c>
      <c r="H1579">
        <v>47.2</v>
      </c>
      <c r="I1579">
        <v>28</v>
      </c>
      <c r="J1579" t="s">
        <v>409</v>
      </c>
      <c r="K1579">
        <v>240</v>
      </c>
      <c r="L1579">
        <v>11</v>
      </c>
      <c r="M1579">
        <v>235</v>
      </c>
      <c r="N1579">
        <f t="shared" si="140"/>
        <v>2.79</v>
      </c>
      <c r="O1579">
        <f t="shared" si="141"/>
        <v>3.2</v>
      </c>
    </row>
    <row r="1580" spans="1:15" x14ac:dyDescent="0.25">
      <c r="A1580" t="s">
        <v>1931</v>
      </c>
      <c r="B1580">
        <v>0</v>
      </c>
      <c r="C1580" t="s">
        <v>278</v>
      </c>
      <c r="D1580">
        <v>0</v>
      </c>
      <c r="E1580">
        <v>2599.6400000000003</v>
      </c>
      <c r="G1580">
        <v>1.5</v>
      </c>
      <c r="J1580" t="s">
        <v>409</v>
      </c>
      <c r="K1580">
        <v>240</v>
      </c>
      <c r="L1580">
        <v>16</v>
      </c>
      <c r="M1580">
        <v>235</v>
      </c>
      <c r="N1580">
        <f t="shared" si="140"/>
        <v>2.42</v>
      </c>
      <c r="O1580">
        <f t="shared" si="141"/>
        <v>4.8</v>
      </c>
    </row>
    <row r="1581" spans="1:15" x14ac:dyDescent="0.25">
      <c r="A1581" t="s">
        <v>1932</v>
      </c>
      <c r="B1581">
        <v>1</v>
      </c>
      <c r="C1581" t="s">
        <v>370</v>
      </c>
      <c r="D1581">
        <v>873.67499999999995</v>
      </c>
      <c r="E1581">
        <v>6916.3686790875245</v>
      </c>
      <c r="F1581">
        <v>0.95</v>
      </c>
      <c r="G1581">
        <v>1.1000000000000001</v>
      </c>
      <c r="H1581">
        <v>26</v>
      </c>
      <c r="I1581">
        <v>16.399999999999999</v>
      </c>
      <c r="J1581" t="s">
        <v>409</v>
      </c>
      <c r="K1581">
        <v>240</v>
      </c>
      <c r="L1581">
        <v>16</v>
      </c>
      <c r="M1581">
        <v>235</v>
      </c>
      <c r="N1581">
        <f t="shared" si="140"/>
        <v>2.42</v>
      </c>
      <c r="O1581">
        <f t="shared" si="141"/>
        <v>4.8</v>
      </c>
    </row>
    <row r="1582" spans="1:15" x14ac:dyDescent="0.25">
      <c r="A1582" t="s">
        <v>1933</v>
      </c>
      <c r="B1582">
        <v>2</v>
      </c>
      <c r="C1582" t="s">
        <v>372</v>
      </c>
      <c r="D1582">
        <v>905.84999999999991</v>
      </c>
      <c r="E1582">
        <v>7167.9744986485921</v>
      </c>
      <c r="F1582">
        <v>0.95</v>
      </c>
      <c r="G1582">
        <v>1.1000000000000001</v>
      </c>
      <c r="H1582">
        <v>30</v>
      </c>
      <c r="I1582">
        <v>17.7</v>
      </c>
      <c r="J1582" t="s">
        <v>409</v>
      </c>
      <c r="K1582">
        <v>240</v>
      </c>
      <c r="L1582">
        <v>16</v>
      </c>
      <c r="M1582">
        <v>235</v>
      </c>
      <c r="N1582">
        <f t="shared" si="140"/>
        <v>2.42</v>
      </c>
      <c r="O1582">
        <f t="shared" si="141"/>
        <v>4.8</v>
      </c>
    </row>
    <row r="1583" spans="1:15" x14ac:dyDescent="0.25">
      <c r="A1583" t="s">
        <v>1934</v>
      </c>
      <c r="B1583">
        <v>3</v>
      </c>
      <c r="C1583" t="s">
        <v>281</v>
      </c>
      <c r="D1583">
        <v>1328.25</v>
      </c>
      <c r="E1583">
        <v>10511.7</v>
      </c>
      <c r="F1583">
        <v>0.95</v>
      </c>
      <c r="G1583">
        <v>1.1000000000000001</v>
      </c>
      <c r="H1583">
        <v>48.1</v>
      </c>
      <c r="I1583">
        <v>29.7</v>
      </c>
      <c r="J1583" t="s">
        <v>409</v>
      </c>
      <c r="K1583">
        <v>240</v>
      </c>
      <c r="L1583">
        <v>16</v>
      </c>
      <c r="M1583">
        <v>235</v>
      </c>
      <c r="N1583">
        <f t="shared" si="140"/>
        <v>2.42</v>
      </c>
      <c r="O1583">
        <f t="shared" si="141"/>
        <v>4.8</v>
      </c>
    </row>
    <row r="1584" spans="1:15" x14ac:dyDescent="0.25">
      <c r="A1584" t="s">
        <v>1935</v>
      </c>
      <c r="B1584">
        <v>0</v>
      </c>
      <c r="C1584" t="s">
        <v>278</v>
      </c>
      <c r="D1584">
        <v>0</v>
      </c>
      <c r="E1584">
        <v>4059.2000000000003</v>
      </c>
      <c r="G1584">
        <v>1.5</v>
      </c>
      <c r="J1584" t="s">
        <v>409</v>
      </c>
      <c r="K1584">
        <v>240</v>
      </c>
      <c r="L1584">
        <v>21</v>
      </c>
      <c r="M1584">
        <v>235</v>
      </c>
      <c r="N1584">
        <f t="shared" si="140"/>
        <v>3.79</v>
      </c>
      <c r="O1584">
        <f t="shared" si="141"/>
        <v>6.4</v>
      </c>
    </row>
    <row r="1585" spans="1:15" x14ac:dyDescent="0.25">
      <c r="A1585" t="s">
        <v>1936</v>
      </c>
      <c r="B1585">
        <v>1</v>
      </c>
      <c r="C1585" t="s">
        <v>370</v>
      </c>
      <c r="D1585">
        <v>953.20998748797058</v>
      </c>
      <c r="E1585">
        <v>8907.2895892451361</v>
      </c>
      <c r="F1585">
        <v>0.85</v>
      </c>
      <c r="G1585">
        <v>1.05</v>
      </c>
      <c r="H1585">
        <v>26</v>
      </c>
      <c r="I1585">
        <v>16.399999999999999</v>
      </c>
      <c r="J1585" t="s">
        <v>409</v>
      </c>
      <c r="K1585">
        <v>240</v>
      </c>
      <c r="L1585">
        <v>21</v>
      </c>
      <c r="M1585">
        <v>235</v>
      </c>
      <c r="N1585">
        <f t="shared" si="140"/>
        <v>3.79</v>
      </c>
      <c r="O1585">
        <f t="shared" si="141"/>
        <v>6.4</v>
      </c>
    </row>
    <row r="1586" spans="1:15" x14ac:dyDescent="0.25">
      <c r="A1586" t="s">
        <v>1937</v>
      </c>
      <c r="B1586">
        <v>2</v>
      </c>
      <c r="C1586" t="s">
        <v>372</v>
      </c>
      <c r="D1586">
        <v>987.88615806876544</v>
      </c>
      <c r="E1586">
        <v>9231.3217513746804</v>
      </c>
      <c r="F1586">
        <v>0.85</v>
      </c>
      <c r="G1586">
        <v>1.05</v>
      </c>
      <c r="H1586">
        <v>30</v>
      </c>
      <c r="I1586">
        <v>17.7</v>
      </c>
      <c r="J1586" t="s">
        <v>409</v>
      </c>
      <c r="K1586">
        <v>240</v>
      </c>
      <c r="L1586">
        <v>21</v>
      </c>
      <c r="M1586">
        <v>235</v>
      </c>
      <c r="N1586">
        <f t="shared" si="140"/>
        <v>3.79</v>
      </c>
      <c r="O1586">
        <f t="shared" si="141"/>
        <v>6.4</v>
      </c>
    </row>
    <row r="1587" spans="1:15" x14ac:dyDescent="0.25">
      <c r="A1587" t="s">
        <v>1938</v>
      </c>
      <c r="B1587">
        <v>3</v>
      </c>
      <c r="C1587" t="s">
        <v>281</v>
      </c>
      <c r="D1587">
        <v>1448.7165</v>
      </c>
      <c r="E1587">
        <v>13537.56</v>
      </c>
      <c r="F1587">
        <v>0.85</v>
      </c>
      <c r="G1587">
        <v>1.05</v>
      </c>
      <c r="H1587">
        <v>48.1</v>
      </c>
      <c r="I1587">
        <v>29.7</v>
      </c>
      <c r="J1587" t="s">
        <v>409</v>
      </c>
      <c r="K1587">
        <v>240</v>
      </c>
      <c r="L1587">
        <v>21</v>
      </c>
      <c r="M1587">
        <v>235</v>
      </c>
      <c r="N1587">
        <f t="shared" si="140"/>
        <v>3.79</v>
      </c>
      <c r="O1587">
        <f t="shared" si="141"/>
        <v>6.4</v>
      </c>
    </row>
    <row r="1588" spans="1:15" x14ac:dyDescent="0.25">
      <c r="A1588" t="s">
        <v>1939</v>
      </c>
      <c r="B1588">
        <v>0</v>
      </c>
      <c r="C1588" t="s">
        <v>278</v>
      </c>
      <c r="D1588">
        <v>0</v>
      </c>
      <c r="E1588">
        <v>488.24</v>
      </c>
      <c r="G1588">
        <v>1.5</v>
      </c>
      <c r="J1588" t="s">
        <v>1940</v>
      </c>
      <c r="K1588">
        <v>60</v>
      </c>
      <c r="L1588">
        <v>11</v>
      </c>
      <c r="M1588" t="s">
        <v>368</v>
      </c>
      <c r="N1588">
        <f t="shared" si="140"/>
        <v>3.69</v>
      </c>
      <c r="O1588">
        <f t="shared" si="141"/>
        <v>0.8</v>
      </c>
    </row>
    <row r="1589" spans="1:15" x14ac:dyDescent="0.25">
      <c r="A1589" t="s">
        <v>1941</v>
      </c>
      <c r="B1589">
        <v>1</v>
      </c>
      <c r="C1589" t="s">
        <v>370</v>
      </c>
      <c r="D1589">
        <v>152.80000000000001</v>
      </c>
      <c r="E1589">
        <v>1142.0361657917249</v>
      </c>
      <c r="F1589">
        <v>0.95</v>
      </c>
      <c r="G1589">
        <v>1.1000000000000001</v>
      </c>
      <c r="H1589">
        <v>26</v>
      </c>
      <c r="I1589">
        <v>4.8</v>
      </c>
      <c r="J1589" t="s">
        <v>1940</v>
      </c>
      <c r="K1589">
        <v>60</v>
      </c>
      <c r="L1589">
        <v>11</v>
      </c>
      <c r="M1589" t="s">
        <v>368</v>
      </c>
      <c r="N1589">
        <f t="shared" si="140"/>
        <v>3.69</v>
      </c>
      <c r="O1589">
        <f t="shared" si="141"/>
        <v>0.8</v>
      </c>
    </row>
    <row r="1590" spans="1:15" x14ac:dyDescent="0.25">
      <c r="A1590" t="s">
        <v>1942</v>
      </c>
      <c r="B1590">
        <v>2</v>
      </c>
      <c r="C1590" t="s">
        <v>372</v>
      </c>
      <c r="D1590">
        <v>164</v>
      </c>
      <c r="E1590">
        <v>1222.9946868592929</v>
      </c>
      <c r="F1590">
        <v>0.95</v>
      </c>
      <c r="G1590">
        <v>1.1000000000000001</v>
      </c>
      <c r="H1590">
        <v>30</v>
      </c>
      <c r="I1590">
        <v>5.4</v>
      </c>
      <c r="J1590" t="s">
        <v>1940</v>
      </c>
      <c r="K1590">
        <v>60</v>
      </c>
      <c r="L1590">
        <v>11</v>
      </c>
      <c r="M1590" t="s">
        <v>368</v>
      </c>
      <c r="N1590">
        <f t="shared" si="140"/>
        <v>3.69</v>
      </c>
      <c r="O1590">
        <f t="shared" si="141"/>
        <v>0.8</v>
      </c>
    </row>
    <row r="1591" spans="1:15" x14ac:dyDescent="0.25">
      <c r="A1591" t="s">
        <v>1943</v>
      </c>
      <c r="B1591">
        <v>3</v>
      </c>
      <c r="C1591" t="s">
        <v>281</v>
      </c>
      <c r="D1591">
        <v>193.60000000000002</v>
      </c>
      <c r="E1591">
        <v>1446.9</v>
      </c>
      <c r="F1591">
        <v>0.95</v>
      </c>
      <c r="G1591">
        <v>1.1000000000000001</v>
      </c>
      <c r="H1591">
        <v>40</v>
      </c>
      <c r="I1591">
        <v>6.8</v>
      </c>
      <c r="J1591" t="s">
        <v>1940</v>
      </c>
      <c r="K1591">
        <v>60</v>
      </c>
      <c r="L1591">
        <v>11</v>
      </c>
      <c r="M1591" t="s">
        <v>368</v>
      </c>
      <c r="N1591">
        <f t="shared" si="140"/>
        <v>3.69</v>
      </c>
      <c r="O1591">
        <f t="shared" si="141"/>
        <v>0.8</v>
      </c>
    </row>
    <row r="1592" spans="1:15" x14ac:dyDescent="0.25">
      <c r="A1592" t="s">
        <v>1944</v>
      </c>
      <c r="B1592">
        <v>0</v>
      </c>
      <c r="C1592" t="s">
        <v>278</v>
      </c>
      <c r="D1592">
        <v>0</v>
      </c>
      <c r="E1592">
        <v>650.08000000000004</v>
      </c>
      <c r="G1592">
        <v>1.5</v>
      </c>
      <c r="J1592" t="s">
        <v>1940</v>
      </c>
      <c r="K1592">
        <v>60</v>
      </c>
      <c r="L1592">
        <v>16</v>
      </c>
      <c r="M1592" t="s">
        <v>368</v>
      </c>
      <c r="N1592">
        <f t="shared" si="140"/>
        <v>2.73</v>
      </c>
      <c r="O1592">
        <f t="shared" si="141"/>
        <v>1.2</v>
      </c>
    </row>
    <row r="1593" spans="1:15" x14ac:dyDescent="0.25">
      <c r="A1593" t="s">
        <v>1945</v>
      </c>
      <c r="B1593">
        <v>1</v>
      </c>
      <c r="C1593" t="s">
        <v>370</v>
      </c>
      <c r="D1593">
        <v>171.20000000000002</v>
      </c>
      <c r="E1593">
        <v>1399.7241764138612</v>
      </c>
      <c r="F1593">
        <v>0.95</v>
      </c>
      <c r="G1593">
        <v>1.1000000000000001</v>
      </c>
      <c r="H1593">
        <v>26</v>
      </c>
      <c r="I1593">
        <v>4.8</v>
      </c>
      <c r="J1593" t="s">
        <v>1940</v>
      </c>
      <c r="K1593">
        <v>60</v>
      </c>
      <c r="L1593">
        <v>16</v>
      </c>
      <c r="M1593" t="s">
        <v>368</v>
      </c>
      <c r="N1593">
        <f t="shared" si="140"/>
        <v>2.73</v>
      </c>
      <c r="O1593">
        <f t="shared" si="141"/>
        <v>1.2</v>
      </c>
    </row>
    <row r="1594" spans="1:15" x14ac:dyDescent="0.25">
      <c r="A1594" t="s">
        <v>1946</v>
      </c>
      <c r="B1594">
        <v>2</v>
      </c>
      <c r="C1594" t="s">
        <v>372</v>
      </c>
      <c r="D1594">
        <v>184</v>
      </c>
      <c r="E1594">
        <v>1502.5729206967153</v>
      </c>
      <c r="F1594">
        <v>0.95</v>
      </c>
      <c r="G1594">
        <v>1.1000000000000001</v>
      </c>
      <c r="H1594">
        <v>30</v>
      </c>
      <c r="I1594">
        <v>5.5</v>
      </c>
      <c r="J1594" t="s">
        <v>1940</v>
      </c>
      <c r="K1594">
        <v>60</v>
      </c>
      <c r="L1594">
        <v>16</v>
      </c>
      <c r="M1594" t="s">
        <v>368</v>
      </c>
      <c r="N1594">
        <f t="shared" si="140"/>
        <v>2.73</v>
      </c>
      <c r="O1594">
        <f t="shared" si="141"/>
        <v>1.2</v>
      </c>
    </row>
    <row r="1595" spans="1:15" x14ac:dyDescent="0.25">
      <c r="A1595" t="s">
        <v>1947</v>
      </c>
      <c r="B1595">
        <v>3</v>
      </c>
      <c r="C1595" t="s">
        <v>281</v>
      </c>
      <c r="D1595">
        <v>244</v>
      </c>
      <c r="E1595">
        <v>1988.7</v>
      </c>
      <c r="F1595">
        <v>0.95</v>
      </c>
      <c r="G1595">
        <v>1.1000000000000001</v>
      </c>
      <c r="H1595">
        <v>41.1</v>
      </c>
      <c r="I1595">
        <v>7.2</v>
      </c>
      <c r="J1595" t="s">
        <v>1940</v>
      </c>
      <c r="K1595">
        <v>60</v>
      </c>
      <c r="L1595">
        <v>16</v>
      </c>
      <c r="M1595" t="s">
        <v>368</v>
      </c>
      <c r="N1595">
        <f t="shared" si="140"/>
        <v>2.73</v>
      </c>
      <c r="O1595">
        <f t="shared" si="141"/>
        <v>1.2</v>
      </c>
    </row>
    <row r="1596" spans="1:15" x14ac:dyDescent="0.25">
      <c r="A1596" t="s">
        <v>1948</v>
      </c>
      <c r="B1596">
        <v>0</v>
      </c>
      <c r="C1596" t="s">
        <v>278</v>
      </c>
      <c r="D1596">
        <v>0</v>
      </c>
      <c r="E1596">
        <v>1014.4000000000001</v>
      </c>
      <c r="G1596">
        <v>1.5</v>
      </c>
      <c r="J1596" t="s">
        <v>1940</v>
      </c>
      <c r="K1596">
        <v>60</v>
      </c>
      <c r="L1596">
        <v>21</v>
      </c>
      <c r="M1596" t="s">
        <v>368</v>
      </c>
      <c r="N1596">
        <f t="shared" si="140"/>
        <v>4.28</v>
      </c>
      <c r="O1596">
        <f t="shared" si="141"/>
        <v>1.6</v>
      </c>
    </row>
    <row r="1597" spans="1:15" x14ac:dyDescent="0.25">
      <c r="A1597" t="s">
        <v>1949</v>
      </c>
      <c r="B1597">
        <v>1</v>
      </c>
      <c r="C1597" t="s">
        <v>370</v>
      </c>
      <c r="D1597">
        <v>187.06345487533082</v>
      </c>
      <c r="E1597">
        <v>1802.6437228662567</v>
      </c>
      <c r="F1597">
        <v>0.85</v>
      </c>
      <c r="G1597">
        <v>1.05</v>
      </c>
      <c r="H1597">
        <v>26</v>
      </c>
      <c r="I1597">
        <v>4.8</v>
      </c>
      <c r="J1597" t="s">
        <v>1940</v>
      </c>
      <c r="K1597">
        <v>60</v>
      </c>
      <c r="L1597">
        <v>21</v>
      </c>
      <c r="M1597" t="s">
        <v>368</v>
      </c>
      <c r="N1597">
        <f t="shared" si="140"/>
        <v>4.28</v>
      </c>
      <c r="O1597">
        <f t="shared" si="141"/>
        <v>1.6</v>
      </c>
    </row>
    <row r="1598" spans="1:15" x14ac:dyDescent="0.25">
      <c r="A1598" t="s">
        <v>1950</v>
      </c>
      <c r="B1598">
        <v>2</v>
      </c>
      <c r="C1598" t="s">
        <v>372</v>
      </c>
      <c r="D1598">
        <v>200.80847818730339</v>
      </c>
      <c r="E1598">
        <v>1935.0981352499616</v>
      </c>
      <c r="F1598">
        <v>0.85</v>
      </c>
      <c r="G1598">
        <v>1.05</v>
      </c>
      <c r="H1598">
        <v>30</v>
      </c>
      <c r="I1598">
        <v>5.5</v>
      </c>
      <c r="J1598" t="s">
        <v>1940</v>
      </c>
      <c r="K1598">
        <v>60</v>
      </c>
      <c r="L1598">
        <v>21</v>
      </c>
      <c r="M1598" t="s">
        <v>368</v>
      </c>
      <c r="N1598">
        <f t="shared" si="140"/>
        <v>4.28</v>
      </c>
      <c r="O1598">
        <f t="shared" si="141"/>
        <v>1.6</v>
      </c>
    </row>
    <row r="1599" spans="1:15" x14ac:dyDescent="0.25">
      <c r="A1599" t="s">
        <v>1951</v>
      </c>
      <c r="B1599">
        <v>3</v>
      </c>
      <c r="C1599" t="s">
        <v>281</v>
      </c>
      <c r="D1599">
        <v>265.77600000000001</v>
      </c>
      <c r="E1599">
        <v>2561.16</v>
      </c>
      <c r="F1599">
        <v>0.85</v>
      </c>
      <c r="G1599">
        <v>1.05</v>
      </c>
      <c r="H1599">
        <v>41.1</v>
      </c>
      <c r="I1599">
        <v>7.2</v>
      </c>
      <c r="J1599" t="s">
        <v>1940</v>
      </c>
      <c r="K1599">
        <v>60</v>
      </c>
      <c r="L1599">
        <v>21</v>
      </c>
      <c r="M1599" t="s">
        <v>368</v>
      </c>
      <c r="N1599">
        <f t="shared" si="140"/>
        <v>4.28</v>
      </c>
      <c r="O1599">
        <f t="shared" si="141"/>
        <v>1.6</v>
      </c>
    </row>
    <row r="1600" spans="1:15" x14ac:dyDescent="0.25">
      <c r="A1600" t="s">
        <v>1952</v>
      </c>
      <c r="B1600">
        <v>0</v>
      </c>
      <c r="C1600" t="s">
        <v>278</v>
      </c>
      <c r="D1600">
        <v>0</v>
      </c>
      <c r="E1600">
        <v>569.16000000000008</v>
      </c>
      <c r="G1600">
        <v>1.5</v>
      </c>
      <c r="J1600" t="s">
        <v>1940</v>
      </c>
      <c r="K1600">
        <v>70</v>
      </c>
      <c r="L1600">
        <v>11</v>
      </c>
      <c r="M1600" t="s">
        <v>383</v>
      </c>
      <c r="N1600">
        <f t="shared" si="140"/>
        <v>3.64</v>
      </c>
      <c r="O1600">
        <f t="shared" si="141"/>
        <v>0.9</v>
      </c>
    </row>
    <row r="1601" spans="1:15" x14ac:dyDescent="0.25">
      <c r="A1601" t="s">
        <v>1953</v>
      </c>
      <c r="B1601">
        <v>1</v>
      </c>
      <c r="C1601" t="s">
        <v>370</v>
      </c>
      <c r="D1601">
        <v>187.21077756285001</v>
      </c>
      <c r="E1601">
        <v>1397.1861540381678</v>
      </c>
      <c r="F1601">
        <v>0.95</v>
      </c>
      <c r="G1601">
        <v>1.1000000000000001</v>
      </c>
      <c r="H1601">
        <v>26</v>
      </c>
      <c r="I1601">
        <v>5.5</v>
      </c>
      <c r="J1601" t="s">
        <v>1940</v>
      </c>
      <c r="K1601">
        <v>70</v>
      </c>
      <c r="L1601">
        <v>11</v>
      </c>
      <c r="M1601" t="s">
        <v>383</v>
      </c>
      <c r="N1601">
        <f t="shared" si="140"/>
        <v>3.64</v>
      </c>
      <c r="O1601">
        <f t="shared" si="141"/>
        <v>0.9</v>
      </c>
    </row>
    <row r="1602" spans="1:15" x14ac:dyDescent="0.25">
      <c r="A1602" t="s">
        <v>1954</v>
      </c>
      <c r="B1602">
        <v>2</v>
      </c>
      <c r="C1602" t="s">
        <v>372</v>
      </c>
      <c r="D1602">
        <v>200.763450489673</v>
      </c>
      <c r="E1602">
        <v>1498.3320774196782</v>
      </c>
      <c r="F1602">
        <v>0.95</v>
      </c>
      <c r="G1602">
        <v>1.1000000000000001</v>
      </c>
      <c r="H1602">
        <v>30</v>
      </c>
      <c r="I1602">
        <v>5.9</v>
      </c>
      <c r="J1602" t="s">
        <v>1940</v>
      </c>
      <c r="K1602">
        <v>70</v>
      </c>
      <c r="L1602">
        <v>11</v>
      </c>
      <c r="M1602" t="s">
        <v>383</v>
      </c>
      <c r="N1602">
        <f t="shared" si="140"/>
        <v>3.64</v>
      </c>
      <c r="O1602">
        <f t="shared" si="141"/>
        <v>0.9</v>
      </c>
    </row>
    <row r="1603" spans="1:15" x14ac:dyDescent="0.25">
      <c r="A1603" t="s">
        <v>1955</v>
      </c>
      <c r="B1603">
        <v>3</v>
      </c>
      <c r="C1603" t="s">
        <v>281</v>
      </c>
      <c r="D1603">
        <v>240.03200000000004</v>
      </c>
      <c r="E1603">
        <v>1791.4</v>
      </c>
      <c r="F1603">
        <v>0.95</v>
      </c>
      <c r="G1603">
        <v>1.1000000000000001</v>
      </c>
      <c r="H1603">
        <v>41</v>
      </c>
      <c r="I1603">
        <v>7.9</v>
      </c>
      <c r="J1603" t="s">
        <v>1940</v>
      </c>
      <c r="K1603">
        <v>70</v>
      </c>
      <c r="L1603">
        <v>11</v>
      </c>
      <c r="M1603" t="s">
        <v>383</v>
      </c>
      <c r="N1603">
        <f t="shared" si="140"/>
        <v>3.64</v>
      </c>
      <c r="O1603">
        <f t="shared" si="141"/>
        <v>0.9</v>
      </c>
    </row>
    <row r="1604" spans="1:15" x14ac:dyDescent="0.25">
      <c r="A1604" t="s">
        <v>1956</v>
      </c>
      <c r="B1604">
        <v>0</v>
      </c>
      <c r="C1604" t="s">
        <v>278</v>
      </c>
      <c r="D1604">
        <v>0</v>
      </c>
      <c r="E1604">
        <v>758.2</v>
      </c>
      <c r="G1604">
        <v>1.5</v>
      </c>
      <c r="J1604" t="s">
        <v>1940</v>
      </c>
      <c r="K1604">
        <v>70</v>
      </c>
      <c r="L1604">
        <v>16</v>
      </c>
      <c r="M1604" t="s">
        <v>383</v>
      </c>
      <c r="N1604">
        <f t="shared" si="140"/>
        <v>2.71</v>
      </c>
      <c r="O1604">
        <f t="shared" si="141"/>
        <v>1.4</v>
      </c>
    </row>
    <row r="1605" spans="1:15" x14ac:dyDescent="0.25">
      <c r="A1605" t="s">
        <v>1957</v>
      </c>
      <c r="B1605">
        <v>1</v>
      </c>
      <c r="C1605" t="s">
        <v>370</v>
      </c>
      <c r="D1605">
        <v>175.67815881374756</v>
      </c>
      <c r="E1605">
        <v>1627.62717250317</v>
      </c>
      <c r="F1605">
        <v>0.95</v>
      </c>
      <c r="G1605">
        <v>1.1000000000000001</v>
      </c>
      <c r="H1605">
        <v>26</v>
      </c>
      <c r="I1605">
        <v>5.0999999999999996</v>
      </c>
      <c r="J1605" t="s">
        <v>1940</v>
      </c>
      <c r="K1605">
        <v>70</v>
      </c>
      <c r="L1605">
        <v>16</v>
      </c>
      <c r="M1605" t="s">
        <v>383</v>
      </c>
      <c r="N1605">
        <f t="shared" si="140"/>
        <v>2.71</v>
      </c>
      <c r="O1605">
        <f t="shared" si="141"/>
        <v>1.4</v>
      </c>
    </row>
    <row r="1606" spans="1:15" x14ac:dyDescent="0.25">
      <c r="A1606" t="s">
        <v>1958</v>
      </c>
      <c r="B1606">
        <v>2</v>
      </c>
      <c r="C1606" t="s">
        <v>372</v>
      </c>
      <c r="D1606">
        <v>188.58661487700513</v>
      </c>
      <c r="E1606">
        <v>1747.2217424001376</v>
      </c>
      <c r="F1606">
        <v>0.95</v>
      </c>
      <c r="G1606">
        <v>1.1000000000000001</v>
      </c>
      <c r="H1606">
        <v>30</v>
      </c>
      <c r="I1606">
        <v>5.6</v>
      </c>
      <c r="J1606" t="s">
        <v>1940</v>
      </c>
      <c r="K1606">
        <v>70</v>
      </c>
      <c r="L1606">
        <v>16</v>
      </c>
      <c r="M1606" t="s">
        <v>383</v>
      </c>
      <c r="N1606">
        <f t="shared" si="140"/>
        <v>2.71</v>
      </c>
      <c r="O1606">
        <f t="shared" si="141"/>
        <v>1.4</v>
      </c>
    </row>
    <row r="1607" spans="1:15" x14ac:dyDescent="0.25">
      <c r="A1607" t="s">
        <v>1959</v>
      </c>
      <c r="B1607">
        <v>3</v>
      </c>
      <c r="C1607" t="s">
        <v>281</v>
      </c>
      <c r="D1607">
        <v>249.60000000000002</v>
      </c>
      <c r="E1607">
        <v>2312.5</v>
      </c>
      <c r="F1607">
        <v>0.95</v>
      </c>
      <c r="G1607">
        <v>1.1000000000000001</v>
      </c>
      <c r="H1607">
        <v>41.1</v>
      </c>
      <c r="I1607">
        <v>7.2</v>
      </c>
      <c r="J1607" t="s">
        <v>1940</v>
      </c>
      <c r="K1607">
        <v>70</v>
      </c>
      <c r="L1607">
        <v>16</v>
      </c>
      <c r="M1607" t="s">
        <v>383</v>
      </c>
      <c r="N1607">
        <f t="shared" si="140"/>
        <v>2.71</v>
      </c>
      <c r="O1607">
        <f t="shared" si="141"/>
        <v>1.4</v>
      </c>
    </row>
    <row r="1608" spans="1:15" x14ac:dyDescent="0.25">
      <c r="A1608" t="s">
        <v>1960</v>
      </c>
      <c r="B1608">
        <v>0</v>
      </c>
      <c r="C1608" t="s">
        <v>278</v>
      </c>
      <c r="D1608">
        <v>0</v>
      </c>
      <c r="E1608">
        <v>1184</v>
      </c>
      <c r="G1608">
        <v>1.5</v>
      </c>
      <c r="J1608" t="s">
        <v>1940</v>
      </c>
      <c r="K1608">
        <v>70</v>
      </c>
      <c r="L1608">
        <v>21</v>
      </c>
      <c r="M1608" t="s">
        <v>383</v>
      </c>
      <c r="N1608">
        <f t="shared" si="140"/>
        <v>4.25</v>
      </c>
      <c r="O1608">
        <f t="shared" si="141"/>
        <v>1.9</v>
      </c>
    </row>
    <row r="1609" spans="1:15" x14ac:dyDescent="0.25">
      <c r="A1609" t="s">
        <v>1961</v>
      </c>
      <c r="B1609">
        <v>1</v>
      </c>
      <c r="C1609" t="s">
        <v>370</v>
      </c>
      <c r="D1609">
        <v>192.24370827624901</v>
      </c>
      <c r="E1609">
        <v>1977.8291945358951</v>
      </c>
      <c r="F1609">
        <v>0.85</v>
      </c>
      <c r="G1609">
        <v>1.05</v>
      </c>
      <c r="H1609">
        <v>26</v>
      </c>
      <c r="I1609">
        <v>5.0999999999999996</v>
      </c>
      <c r="J1609" t="s">
        <v>1940</v>
      </c>
      <c r="K1609">
        <v>70</v>
      </c>
      <c r="L1609">
        <v>21</v>
      </c>
      <c r="M1609" t="s">
        <v>383</v>
      </c>
      <c r="N1609">
        <f t="shared" si="140"/>
        <v>4.25</v>
      </c>
      <c r="O1609">
        <f t="shared" si="141"/>
        <v>1.9</v>
      </c>
    </row>
    <row r="1610" spans="1:15" x14ac:dyDescent="0.25">
      <c r="A1610" t="s">
        <v>1962</v>
      </c>
      <c r="B1610">
        <v>2</v>
      </c>
      <c r="C1610" t="s">
        <v>372</v>
      </c>
      <c r="D1610">
        <v>206.3693655490612</v>
      </c>
      <c r="E1610">
        <v>2123.1558613833213</v>
      </c>
      <c r="F1610">
        <v>0.85</v>
      </c>
      <c r="G1610">
        <v>1.05</v>
      </c>
      <c r="H1610">
        <v>30</v>
      </c>
      <c r="I1610">
        <v>5.6</v>
      </c>
      <c r="J1610" t="s">
        <v>1940</v>
      </c>
      <c r="K1610">
        <v>70</v>
      </c>
      <c r="L1610">
        <v>21</v>
      </c>
      <c r="M1610" t="s">
        <v>383</v>
      </c>
      <c r="N1610">
        <f t="shared" si="140"/>
        <v>4.25</v>
      </c>
      <c r="O1610">
        <f t="shared" si="141"/>
        <v>1.9</v>
      </c>
    </row>
    <row r="1611" spans="1:15" x14ac:dyDescent="0.25">
      <c r="A1611" t="s">
        <v>1963</v>
      </c>
      <c r="B1611">
        <v>3</v>
      </c>
      <c r="C1611" t="s">
        <v>281</v>
      </c>
      <c r="D1611">
        <v>273.13600000000002</v>
      </c>
      <c r="E1611">
        <v>2810.06</v>
      </c>
      <c r="F1611">
        <v>0.85</v>
      </c>
      <c r="G1611">
        <v>1.05</v>
      </c>
      <c r="H1611">
        <v>41.1</v>
      </c>
      <c r="I1611">
        <v>7.2</v>
      </c>
      <c r="J1611" t="s">
        <v>1940</v>
      </c>
      <c r="K1611">
        <v>70</v>
      </c>
      <c r="L1611">
        <v>21</v>
      </c>
      <c r="M1611" t="s">
        <v>383</v>
      </c>
      <c r="N1611">
        <f t="shared" si="140"/>
        <v>4.25</v>
      </c>
      <c r="O1611">
        <f t="shared" si="141"/>
        <v>1.9</v>
      </c>
    </row>
    <row r="1612" spans="1:15" x14ac:dyDescent="0.25">
      <c r="A1612" t="s">
        <v>1964</v>
      </c>
      <c r="B1612">
        <v>0</v>
      </c>
      <c r="C1612" t="s">
        <v>278</v>
      </c>
      <c r="D1612">
        <v>0</v>
      </c>
      <c r="E1612">
        <v>650.76</v>
      </c>
      <c r="G1612">
        <v>1.5</v>
      </c>
      <c r="J1612" t="s">
        <v>1940</v>
      </c>
      <c r="K1612">
        <v>80</v>
      </c>
      <c r="L1612">
        <v>11</v>
      </c>
      <c r="M1612" t="s">
        <v>396</v>
      </c>
      <c r="N1612">
        <f t="shared" si="140"/>
        <v>3.59</v>
      </c>
      <c r="O1612">
        <f t="shared" si="141"/>
        <v>1.1000000000000001</v>
      </c>
    </row>
    <row r="1613" spans="1:15" x14ac:dyDescent="0.25">
      <c r="A1613" t="s">
        <v>1965</v>
      </c>
      <c r="B1613">
        <v>1</v>
      </c>
      <c r="C1613" t="s">
        <v>370</v>
      </c>
      <c r="D1613">
        <v>220.8</v>
      </c>
      <c r="E1613">
        <v>1647.5037394527276</v>
      </c>
      <c r="F1613">
        <v>0.95</v>
      </c>
      <c r="G1613">
        <v>1.1000000000000001</v>
      </c>
      <c r="H1613">
        <v>26</v>
      </c>
      <c r="I1613">
        <v>6.3</v>
      </c>
      <c r="J1613" t="s">
        <v>1940</v>
      </c>
      <c r="K1613">
        <v>80</v>
      </c>
      <c r="L1613">
        <v>11</v>
      </c>
      <c r="M1613" t="s">
        <v>396</v>
      </c>
      <c r="N1613">
        <f t="shared" si="140"/>
        <v>3.59</v>
      </c>
      <c r="O1613">
        <f t="shared" si="141"/>
        <v>1.1000000000000001</v>
      </c>
    </row>
    <row r="1614" spans="1:15" x14ac:dyDescent="0.25">
      <c r="A1614" t="s">
        <v>1966</v>
      </c>
      <c r="B1614">
        <v>2</v>
      </c>
      <c r="C1614" t="s">
        <v>372</v>
      </c>
      <c r="D1614">
        <v>236.8</v>
      </c>
      <c r="E1614">
        <v>1769.505282019556</v>
      </c>
      <c r="F1614">
        <v>0.95</v>
      </c>
      <c r="G1614">
        <v>1.1000000000000001</v>
      </c>
      <c r="H1614">
        <v>30</v>
      </c>
      <c r="I1614">
        <v>6.8</v>
      </c>
      <c r="J1614" t="s">
        <v>1940</v>
      </c>
      <c r="K1614">
        <v>80</v>
      </c>
      <c r="L1614">
        <v>11</v>
      </c>
      <c r="M1614" t="s">
        <v>396</v>
      </c>
      <c r="N1614">
        <f t="shared" si="140"/>
        <v>3.59</v>
      </c>
      <c r="O1614">
        <f t="shared" si="141"/>
        <v>1.1000000000000001</v>
      </c>
    </row>
    <row r="1615" spans="1:15" x14ac:dyDescent="0.25">
      <c r="A1615" t="s">
        <v>1967</v>
      </c>
      <c r="B1615">
        <v>3</v>
      </c>
      <c r="C1615" t="s">
        <v>281</v>
      </c>
      <c r="D1615">
        <v>286.40000000000003</v>
      </c>
      <c r="E1615">
        <v>2135.9</v>
      </c>
      <c r="F1615">
        <v>0.95</v>
      </c>
      <c r="G1615">
        <v>1.1000000000000001</v>
      </c>
      <c r="H1615">
        <v>41.8</v>
      </c>
      <c r="I1615">
        <v>9.1</v>
      </c>
      <c r="J1615" t="s">
        <v>1940</v>
      </c>
      <c r="K1615">
        <v>80</v>
      </c>
      <c r="L1615">
        <v>11</v>
      </c>
      <c r="M1615" t="s">
        <v>396</v>
      </c>
      <c r="N1615">
        <f t="shared" si="140"/>
        <v>3.59</v>
      </c>
      <c r="O1615">
        <f t="shared" si="141"/>
        <v>1.1000000000000001</v>
      </c>
    </row>
    <row r="1616" spans="1:15" x14ac:dyDescent="0.25">
      <c r="A1616" t="s">
        <v>1968</v>
      </c>
      <c r="B1616">
        <v>0</v>
      </c>
      <c r="C1616" t="s">
        <v>278</v>
      </c>
      <c r="D1616">
        <v>0</v>
      </c>
      <c r="E1616">
        <v>866.32</v>
      </c>
      <c r="G1616">
        <v>1.5</v>
      </c>
      <c r="J1616" t="s">
        <v>1940</v>
      </c>
      <c r="K1616">
        <v>80</v>
      </c>
      <c r="L1616">
        <v>16</v>
      </c>
      <c r="M1616" t="s">
        <v>396</v>
      </c>
      <c r="N1616">
        <f t="shared" si="140"/>
        <v>2.69</v>
      </c>
      <c r="O1616">
        <f t="shared" si="141"/>
        <v>1.6</v>
      </c>
    </row>
    <row r="1617" spans="1:15" x14ac:dyDescent="0.25">
      <c r="A1617" t="s">
        <v>1969</v>
      </c>
      <c r="B1617">
        <v>1</v>
      </c>
      <c r="C1617" t="s">
        <v>370</v>
      </c>
      <c r="D1617">
        <v>249.60000000000002</v>
      </c>
      <c r="E1617">
        <v>2040.4331716148024</v>
      </c>
      <c r="F1617">
        <v>0.95</v>
      </c>
      <c r="G1617">
        <v>1.1000000000000001</v>
      </c>
      <c r="H1617">
        <v>26</v>
      </c>
      <c r="I1617">
        <v>6</v>
      </c>
      <c r="J1617" t="s">
        <v>1940</v>
      </c>
      <c r="K1617">
        <v>80</v>
      </c>
      <c r="L1617">
        <v>16</v>
      </c>
      <c r="M1617" t="s">
        <v>396</v>
      </c>
      <c r="N1617">
        <f t="shared" si="140"/>
        <v>2.69</v>
      </c>
      <c r="O1617">
        <f t="shared" si="141"/>
        <v>1.6</v>
      </c>
    </row>
    <row r="1618" spans="1:15" x14ac:dyDescent="0.25">
      <c r="A1618" t="s">
        <v>1970</v>
      </c>
      <c r="B1618">
        <v>2</v>
      </c>
      <c r="C1618" t="s">
        <v>372</v>
      </c>
      <c r="D1618">
        <v>268</v>
      </c>
      <c r="E1618">
        <v>2188.0092071816284</v>
      </c>
      <c r="F1618">
        <v>0.95</v>
      </c>
      <c r="G1618">
        <v>1.1000000000000001</v>
      </c>
      <c r="H1618">
        <v>30</v>
      </c>
      <c r="I1618">
        <v>6.7</v>
      </c>
      <c r="J1618" t="s">
        <v>1940</v>
      </c>
      <c r="K1618">
        <v>80</v>
      </c>
      <c r="L1618">
        <v>16</v>
      </c>
      <c r="M1618" t="s">
        <v>396</v>
      </c>
      <c r="N1618">
        <f t="shared" si="140"/>
        <v>2.69</v>
      </c>
      <c r="O1618">
        <f t="shared" si="141"/>
        <v>1.6</v>
      </c>
    </row>
    <row r="1619" spans="1:15" x14ac:dyDescent="0.25">
      <c r="A1619" t="s">
        <v>1971</v>
      </c>
      <c r="B1619">
        <v>3</v>
      </c>
      <c r="C1619" t="s">
        <v>281</v>
      </c>
      <c r="D1619">
        <v>360</v>
      </c>
      <c r="E1619">
        <v>2935.7</v>
      </c>
      <c r="F1619">
        <v>0.95</v>
      </c>
      <c r="G1619">
        <v>1.1000000000000001</v>
      </c>
      <c r="H1619">
        <v>42.4</v>
      </c>
      <c r="I1619">
        <v>9</v>
      </c>
      <c r="J1619" t="s">
        <v>1940</v>
      </c>
      <c r="K1619">
        <v>80</v>
      </c>
      <c r="L1619">
        <v>16</v>
      </c>
      <c r="M1619" t="s">
        <v>396</v>
      </c>
      <c r="N1619">
        <f t="shared" si="140"/>
        <v>2.69</v>
      </c>
      <c r="O1619">
        <f t="shared" si="141"/>
        <v>1.6</v>
      </c>
    </row>
    <row r="1620" spans="1:15" x14ac:dyDescent="0.25">
      <c r="A1620" t="s">
        <v>1972</v>
      </c>
      <c r="B1620">
        <v>0</v>
      </c>
      <c r="C1620" t="s">
        <v>278</v>
      </c>
      <c r="D1620">
        <v>0</v>
      </c>
      <c r="E1620">
        <v>1352.8000000000002</v>
      </c>
      <c r="G1620">
        <v>1.5</v>
      </c>
      <c r="J1620" t="s">
        <v>1940</v>
      </c>
      <c r="K1620">
        <v>80</v>
      </c>
      <c r="L1620">
        <v>21</v>
      </c>
      <c r="M1620" t="s">
        <v>396</v>
      </c>
      <c r="N1620">
        <f t="shared" si="140"/>
        <v>4.2300000000000004</v>
      </c>
      <c r="O1620">
        <f t="shared" si="141"/>
        <v>2.1</v>
      </c>
    </row>
    <row r="1621" spans="1:15" x14ac:dyDescent="0.25">
      <c r="A1621" t="s">
        <v>1973</v>
      </c>
      <c r="B1621">
        <v>1</v>
      </c>
      <c r="C1621" t="s">
        <v>370</v>
      </c>
      <c r="D1621">
        <v>272.68978056976709</v>
      </c>
      <c r="E1621">
        <v>2627.7848955664344</v>
      </c>
      <c r="F1621">
        <v>0.85</v>
      </c>
      <c r="G1621">
        <v>1.05</v>
      </c>
      <c r="H1621">
        <v>26</v>
      </c>
      <c r="I1621">
        <v>6</v>
      </c>
      <c r="J1621" t="s">
        <v>1940</v>
      </c>
      <c r="K1621">
        <v>80</v>
      </c>
      <c r="L1621">
        <v>21</v>
      </c>
      <c r="M1621" t="s">
        <v>396</v>
      </c>
      <c r="N1621">
        <f t="shared" si="140"/>
        <v>4.2300000000000004</v>
      </c>
      <c r="O1621">
        <f t="shared" si="141"/>
        <v>2.1</v>
      </c>
    </row>
    <row r="1622" spans="1:15" x14ac:dyDescent="0.25">
      <c r="A1622" t="s">
        <v>1974</v>
      </c>
      <c r="B1622">
        <v>2</v>
      </c>
      <c r="C1622" t="s">
        <v>372</v>
      </c>
      <c r="D1622">
        <v>292.41229700201364</v>
      </c>
      <c r="E1622">
        <v>2817.8416357747774</v>
      </c>
      <c r="F1622">
        <v>0.85</v>
      </c>
      <c r="G1622">
        <v>1.05</v>
      </c>
      <c r="H1622">
        <v>30</v>
      </c>
      <c r="I1622">
        <v>6.7</v>
      </c>
      <c r="J1622" t="s">
        <v>1940</v>
      </c>
      <c r="K1622">
        <v>80</v>
      </c>
      <c r="L1622">
        <v>21</v>
      </c>
      <c r="M1622" t="s">
        <v>396</v>
      </c>
      <c r="N1622">
        <f t="shared" si="140"/>
        <v>4.2300000000000004</v>
      </c>
      <c r="O1622">
        <f t="shared" si="141"/>
        <v>2.1</v>
      </c>
    </row>
    <row r="1623" spans="1:15" x14ac:dyDescent="0.25">
      <c r="A1623" t="s">
        <v>1975</v>
      </c>
      <c r="B1623">
        <v>3</v>
      </c>
      <c r="C1623" t="s">
        <v>281</v>
      </c>
      <c r="D1623">
        <v>392.33600000000001</v>
      </c>
      <c r="E1623">
        <v>3780.76</v>
      </c>
      <c r="F1623">
        <v>0.85</v>
      </c>
      <c r="G1623">
        <v>1.05</v>
      </c>
      <c r="H1623">
        <v>42.4</v>
      </c>
      <c r="I1623">
        <v>9</v>
      </c>
      <c r="J1623" t="s">
        <v>1940</v>
      </c>
      <c r="K1623">
        <v>80</v>
      </c>
      <c r="L1623">
        <v>21</v>
      </c>
      <c r="M1623" t="s">
        <v>396</v>
      </c>
      <c r="N1623">
        <f t="shared" si="140"/>
        <v>4.2300000000000004</v>
      </c>
      <c r="O1623">
        <f t="shared" si="141"/>
        <v>2.1</v>
      </c>
    </row>
    <row r="1624" spans="1:15" x14ac:dyDescent="0.25">
      <c r="A1624" t="s">
        <v>1976</v>
      </c>
      <c r="B1624">
        <v>0</v>
      </c>
      <c r="C1624" t="s">
        <v>278</v>
      </c>
      <c r="D1624">
        <v>0</v>
      </c>
      <c r="E1624">
        <v>731.68000000000006</v>
      </c>
      <c r="G1624">
        <v>1.5</v>
      </c>
      <c r="J1624" t="s">
        <v>1940</v>
      </c>
      <c r="K1624">
        <v>90</v>
      </c>
      <c r="L1624">
        <v>11</v>
      </c>
      <c r="M1624" t="s">
        <v>409</v>
      </c>
      <c r="N1624">
        <f t="shared" si="140"/>
        <v>3.54</v>
      </c>
      <c r="O1624">
        <f t="shared" si="141"/>
        <v>1.2</v>
      </c>
    </row>
    <row r="1625" spans="1:15" x14ac:dyDescent="0.25">
      <c r="A1625" t="s">
        <v>1977</v>
      </c>
      <c r="B1625">
        <v>1</v>
      </c>
      <c r="C1625" t="s">
        <v>370</v>
      </c>
      <c r="D1625">
        <v>253.73041528391883</v>
      </c>
      <c r="E1625">
        <v>1893.6336235985709</v>
      </c>
      <c r="F1625">
        <v>0.95</v>
      </c>
      <c r="G1625">
        <v>1.1000000000000001</v>
      </c>
      <c r="H1625">
        <v>26</v>
      </c>
      <c r="I1625">
        <v>6.7</v>
      </c>
      <c r="J1625" t="s">
        <v>1940</v>
      </c>
      <c r="K1625">
        <v>90</v>
      </c>
      <c r="L1625">
        <v>11</v>
      </c>
      <c r="M1625" t="s">
        <v>409</v>
      </c>
      <c r="N1625">
        <f t="shared" si="140"/>
        <v>3.54</v>
      </c>
      <c r="O1625">
        <f t="shared" si="141"/>
        <v>1.2</v>
      </c>
    </row>
    <row r="1626" spans="1:15" x14ac:dyDescent="0.25">
      <c r="A1626" t="s">
        <v>1978</v>
      </c>
      <c r="B1626">
        <v>2</v>
      </c>
      <c r="C1626" t="s">
        <v>372</v>
      </c>
      <c r="D1626">
        <v>272.94213725102657</v>
      </c>
      <c r="E1626">
        <v>2037.0140009310799</v>
      </c>
      <c r="F1626">
        <v>0.95</v>
      </c>
      <c r="G1626">
        <v>1.1000000000000001</v>
      </c>
      <c r="H1626">
        <v>30</v>
      </c>
      <c r="I1626">
        <v>7.4</v>
      </c>
      <c r="J1626" t="s">
        <v>1940</v>
      </c>
      <c r="K1626">
        <v>90</v>
      </c>
      <c r="L1626">
        <v>11</v>
      </c>
      <c r="M1626" t="s">
        <v>409</v>
      </c>
      <c r="N1626">
        <f t="shared" si="140"/>
        <v>3.54</v>
      </c>
      <c r="O1626">
        <f t="shared" si="141"/>
        <v>1.2</v>
      </c>
    </row>
    <row r="1627" spans="1:15" x14ac:dyDescent="0.25">
      <c r="A1627" t="s">
        <v>1979</v>
      </c>
      <c r="B1627">
        <v>3</v>
      </c>
      <c r="C1627" t="s">
        <v>281</v>
      </c>
      <c r="D1627">
        <v>332.35200000000003</v>
      </c>
      <c r="E1627">
        <v>2480.4</v>
      </c>
      <c r="F1627">
        <v>0.95</v>
      </c>
      <c r="G1627">
        <v>1.1000000000000001</v>
      </c>
      <c r="H1627">
        <v>42.4</v>
      </c>
      <c r="I1627">
        <v>10.3</v>
      </c>
      <c r="J1627" t="s">
        <v>1940</v>
      </c>
      <c r="K1627">
        <v>90</v>
      </c>
      <c r="L1627">
        <v>11</v>
      </c>
      <c r="M1627" t="s">
        <v>409</v>
      </c>
      <c r="N1627">
        <f t="shared" si="140"/>
        <v>3.54</v>
      </c>
      <c r="O1627">
        <f t="shared" si="141"/>
        <v>1.2</v>
      </c>
    </row>
    <row r="1628" spans="1:15" x14ac:dyDescent="0.25">
      <c r="A1628" t="s">
        <v>1980</v>
      </c>
      <c r="B1628">
        <v>0</v>
      </c>
      <c r="C1628" t="s">
        <v>278</v>
      </c>
      <c r="D1628">
        <v>0</v>
      </c>
      <c r="E1628">
        <v>975.12000000000012</v>
      </c>
      <c r="G1628">
        <v>1.5</v>
      </c>
      <c r="J1628" t="s">
        <v>1940</v>
      </c>
      <c r="K1628">
        <v>90</v>
      </c>
      <c r="L1628">
        <v>16</v>
      </c>
      <c r="M1628" t="s">
        <v>409</v>
      </c>
      <c r="N1628">
        <f t="shared" si="140"/>
        <v>2.67</v>
      </c>
      <c r="O1628">
        <f t="shared" si="141"/>
        <v>1.8</v>
      </c>
    </row>
    <row r="1629" spans="1:15" x14ac:dyDescent="0.25">
      <c r="A1629" t="s">
        <v>1981</v>
      </c>
      <c r="B1629">
        <v>1</v>
      </c>
      <c r="C1629" t="s">
        <v>370</v>
      </c>
      <c r="D1629">
        <v>286.22350996383221</v>
      </c>
      <c r="E1629">
        <v>2336.669516687492</v>
      </c>
      <c r="F1629">
        <v>0.95</v>
      </c>
      <c r="G1629">
        <v>1.1000000000000001</v>
      </c>
      <c r="H1629">
        <v>26</v>
      </c>
      <c r="I1629">
        <v>7</v>
      </c>
      <c r="J1629" t="s">
        <v>1940</v>
      </c>
      <c r="K1629">
        <v>90</v>
      </c>
      <c r="L1629">
        <v>16</v>
      </c>
      <c r="M1629" t="s">
        <v>409</v>
      </c>
      <c r="N1629">
        <f t="shared" ref="N1629:N1692" si="142">ROUND(IF($L1629=11,$R$30*$K1629+$S$30,IF($L1629=16,$R$31*$K1629+$S$31,IF($L1629=21,$R$32*$K1629+$S$32,""))),2)</f>
        <v>2.67</v>
      </c>
      <c r="O1629">
        <f t="shared" ref="O1629:O1692" si="143">ROUND(IF($L1629=11,$K1629*$X$30,IF($L1629=16,$K1629*$X$32,IF($L1629=21,$K1629*$X$34,""))),1)</f>
        <v>1.8</v>
      </c>
    </row>
    <row r="1630" spans="1:15" x14ac:dyDescent="0.25">
      <c r="A1630" t="s">
        <v>1982</v>
      </c>
      <c r="B1630">
        <v>2</v>
      </c>
      <c r="C1630" t="s">
        <v>372</v>
      </c>
      <c r="D1630">
        <v>306.64285707637242</v>
      </c>
      <c r="E1630">
        <v>2503.3688418217644</v>
      </c>
      <c r="F1630">
        <v>0.95</v>
      </c>
      <c r="G1630">
        <v>1.1000000000000001</v>
      </c>
      <c r="H1630">
        <v>30</v>
      </c>
      <c r="I1630">
        <v>7.7</v>
      </c>
      <c r="J1630" t="s">
        <v>1940</v>
      </c>
      <c r="K1630">
        <v>90</v>
      </c>
      <c r="L1630">
        <v>16</v>
      </c>
      <c r="M1630" t="s">
        <v>409</v>
      </c>
      <c r="N1630">
        <f t="shared" si="142"/>
        <v>2.67</v>
      </c>
      <c r="O1630">
        <f t="shared" si="143"/>
        <v>1.8</v>
      </c>
    </row>
    <row r="1631" spans="1:15" x14ac:dyDescent="0.25">
      <c r="A1631" t="s">
        <v>1983</v>
      </c>
      <c r="B1631">
        <v>3</v>
      </c>
      <c r="C1631" t="s">
        <v>281</v>
      </c>
      <c r="D1631">
        <v>417.6</v>
      </c>
      <c r="E1631">
        <v>3409.2</v>
      </c>
      <c r="F1631">
        <v>0.95</v>
      </c>
      <c r="G1631">
        <v>1.1000000000000001</v>
      </c>
      <c r="H1631">
        <v>43.3</v>
      </c>
      <c r="I1631">
        <v>10.7</v>
      </c>
      <c r="J1631" t="s">
        <v>1940</v>
      </c>
      <c r="K1631">
        <v>90</v>
      </c>
      <c r="L1631">
        <v>16</v>
      </c>
      <c r="M1631" t="s">
        <v>409</v>
      </c>
      <c r="N1631">
        <f t="shared" si="142"/>
        <v>2.67</v>
      </c>
      <c r="O1631">
        <f t="shared" si="143"/>
        <v>1.8</v>
      </c>
    </row>
    <row r="1632" spans="1:15" x14ac:dyDescent="0.25">
      <c r="A1632" t="s">
        <v>1984</v>
      </c>
      <c r="B1632">
        <v>0</v>
      </c>
      <c r="C1632" t="s">
        <v>278</v>
      </c>
      <c r="D1632">
        <v>0</v>
      </c>
      <c r="E1632">
        <v>1522.4</v>
      </c>
      <c r="G1632">
        <v>1.5</v>
      </c>
      <c r="J1632" t="s">
        <v>1940</v>
      </c>
      <c r="K1632">
        <v>90</v>
      </c>
      <c r="L1632">
        <v>21</v>
      </c>
      <c r="M1632" t="s">
        <v>409</v>
      </c>
      <c r="N1632">
        <f t="shared" si="142"/>
        <v>4.2</v>
      </c>
      <c r="O1632">
        <f t="shared" si="143"/>
        <v>2.4</v>
      </c>
    </row>
    <row r="1633" spans="1:15" x14ac:dyDescent="0.25">
      <c r="A1633" t="s">
        <v>1985</v>
      </c>
      <c r="B1633">
        <v>1</v>
      </c>
      <c r="C1633" t="s">
        <v>370</v>
      </c>
      <c r="D1633">
        <v>312.27971914674657</v>
      </c>
      <c r="E1633">
        <v>3009.2947651024979</v>
      </c>
      <c r="F1633">
        <v>0.85</v>
      </c>
      <c r="G1633">
        <v>1.05</v>
      </c>
      <c r="H1633">
        <v>26</v>
      </c>
      <c r="I1633">
        <v>7</v>
      </c>
      <c r="J1633" t="s">
        <v>1940</v>
      </c>
      <c r="K1633">
        <v>90</v>
      </c>
      <c r="L1633">
        <v>21</v>
      </c>
      <c r="M1633" t="s">
        <v>409</v>
      </c>
      <c r="N1633">
        <f t="shared" si="142"/>
        <v>4.2</v>
      </c>
      <c r="O1633">
        <f t="shared" si="143"/>
        <v>2.4</v>
      </c>
    </row>
    <row r="1634" spans="1:15" x14ac:dyDescent="0.25">
      <c r="A1634" t="s">
        <v>1986</v>
      </c>
      <c r="B1634">
        <v>2</v>
      </c>
      <c r="C1634" t="s">
        <v>372</v>
      </c>
      <c r="D1634">
        <v>334.55793096194566</v>
      </c>
      <c r="E1634">
        <v>3223.9795559512399</v>
      </c>
      <c r="F1634">
        <v>0.85</v>
      </c>
      <c r="G1634">
        <v>1.05</v>
      </c>
      <c r="H1634">
        <v>30</v>
      </c>
      <c r="I1634">
        <v>7.7</v>
      </c>
      <c r="J1634" t="s">
        <v>1940</v>
      </c>
      <c r="K1634">
        <v>90</v>
      </c>
      <c r="L1634">
        <v>21</v>
      </c>
      <c r="M1634" t="s">
        <v>409</v>
      </c>
      <c r="N1634">
        <f t="shared" si="142"/>
        <v>4.2</v>
      </c>
      <c r="O1634">
        <f t="shared" si="143"/>
        <v>2.4</v>
      </c>
    </row>
    <row r="1635" spans="1:15" x14ac:dyDescent="0.25">
      <c r="A1635" t="s">
        <v>1987</v>
      </c>
      <c r="B1635">
        <v>3</v>
      </c>
      <c r="C1635" t="s">
        <v>281</v>
      </c>
      <c r="D1635">
        <v>455.61599999999999</v>
      </c>
      <c r="E1635">
        <v>4390.5600000000004</v>
      </c>
      <c r="F1635">
        <v>0.85</v>
      </c>
      <c r="G1635">
        <v>1.05</v>
      </c>
      <c r="H1635">
        <v>43.3</v>
      </c>
      <c r="I1635">
        <v>10.7</v>
      </c>
      <c r="J1635" t="s">
        <v>1940</v>
      </c>
      <c r="K1635">
        <v>90</v>
      </c>
      <c r="L1635">
        <v>21</v>
      </c>
      <c r="M1635" t="s">
        <v>409</v>
      </c>
      <c r="N1635">
        <f t="shared" si="142"/>
        <v>4.2</v>
      </c>
      <c r="O1635">
        <f t="shared" si="143"/>
        <v>2.4</v>
      </c>
    </row>
    <row r="1636" spans="1:15" x14ac:dyDescent="0.25">
      <c r="A1636" t="s">
        <v>1988</v>
      </c>
      <c r="B1636">
        <v>0</v>
      </c>
      <c r="C1636" t="s">
        <v>278</v>
      </c>
      <c r="D1636">
        <v>0</v>
      </c>
      <c r="E1636">
        <v>813.28000000000009</v>
      </c>
      <c r="G1636">
        <v>1.5</v>
      </c>
      <c r="J1636" t="s">
        <v>1940</v>
      </c>
      <c r="K1636">
        <v>100</v>
      </c>
      <c r="L1636">
        <v>11</v>
      </c>
      <c r="M1636" t="s">
        <v>422</v>
      </c>
      <c r="N1636">
        <f t="shared" si="142"/>
        <v>3.49</v>
      </c>
      <c r="O1636">
        <f t="shared" si="143"/>
        <v>1.3</v>
      </c>
    </row>
    <row r="1637" spans="1:15" x14ac:dyDescent="0.25">
      <c r="A1637" t="s">
        <v>1989</v>
      </c>
      <c r="B1637">
        <v>1</v>
      </c>
      <c r="C1637" t="s">
        <v>370</v>
      </c>
      <c r="D1637">
        <v>286.40000000000003</v>
      </c>
      <c r="E1637">
        <v>2136.1856779144437</v>
      </c>
      <c r="F1637">
        <v>0.95</v>
      </c>
      <c r="G1637">
        <v>1.1000000000000001</v>
      </c>
      <c r="H1637">
        <v>26</v>
      </c>
      <c r="I1637">
        <v>7.8</v>
      </c>
      <c r="J1637" t="s">
        <v>1940</v>
      </c>
      <c r="K1637">
        <v>100</v>
      </c>
      <c r="L1637">
        <v>11</v>
      </c>
      <c r="M1637" t="s">
        <v>422</v>
      </c>
      <c r="N1637">
        <f t="shared" si="142"/>
        <v>3.49</v>
      </c>
      <c r="O1637">
        <f t="shared" si="143"/>
        <v>1.3</v>
      </c>
    </row>
    <row r="1638" spans="1:15" x14ac:dyDescent="0.25">
      <c r="A1638" t="s">
        <v>1990</v>
      </c>
      <c r="B1638">
        <v>2</v>
      </c>
      <c r="C1638" t="s">
        <v>372</v>
      </c>
      <c r="D1638">
        <v>308</v>
      </c>
      <c r="E1638">
        <v>2301.3611872256411</v>
      </c>
      <c r="F1638">
        <v>0.95</v>
      </c>
      <c r="G1638">
        <v>1.1000000000000001</v>
      </c>
      <c r="H1638">
        <v>30</v>
      </c>
      <c r="I1638">
        <v>8.6999999999999993</v>
      </c>
      <c r="J1638" t="s">
        <v>1940</v>
      </c>
      <c r="K1638">
        <v>100</v>
      </c>
      <c r="L1638">
        <v>11</v>
      </c>
      <c r="M1638" t="s">
        <v>422</v>
      </c>
      <c r="N1638">
        <f t="shared" si="142"/>
        <v>3.49</v>
      </c>
      <c r="O1638">
        <f t="shared" si="143"/>
        <v>1.3</v>
      </c>
    </row>
    <row r="1639" spans="1:15" x14ac:dyDescent="0.25">
      <c r="A1639" t="s">
        <v>1991</v>
      </c>
      <c r="B1639">
        <v>3</v>
      </c>
      <c r="C1639" t="s">
        <v>281</v>
      </c>
      <c r="D1639">
        <v>378.40000000000003</v>
      </c>
      <c r="E1639">
        <v>2824.9</v>
      </c>
      <c r="F1639">
        <v>0.95</v>
      </c>
      <c r="G1639">
        <v>1.1000000000000001</v>
      </c>
      <c r="H1639">
        <v>43</v>
      </c>
      <c r="I1639">
        <v>12.2</v>
      </c>
      <c r="J1639" t="s">
        <v>1940</v>
      </c>
      <c r="K1639">
        <v>100</v>
      </c>
      <c r="L1639">
        <v>11</v>
      </c>
      <c r="M1639" t="s">
        <v>422</v>
      </c>
      <c r="N1639">
        <f t="shared" si="142"/>
        <v>3.49</v>
      </c>
      <c r="O1639">
        <f t="shared" si="143"/>
        <v>1.3</v>
      </c>
    </row>
    <row r="1640" spans="1:15" x14ac:dyDescent="0.25">
      <c r="A1640" t="s">
        <v>1992</v>
      </c>
      <c r="B1640">
        <v>0</v>
      </c>
      <c r="C1640" t="s">
        <v>278</v>
      </c>
      <c r="D1640">
        <v>0</v>
      </c>
      <c r="E1640">
        <v>1083.24</v>
      </c>
      <c r="G1640">
        <v>1.5</v>
      </c>
      <c r="J1640" t="s">
        <v>1940</v>
      </c>
      <c r="K1640">
        <v>100</v>
      </c>
      <c r="L1640">
        <v>16</v>
      </c>
      <c r="M1640" t="s">
        <v>422</v>
      </c>
      <c r="N1640">
        <f t="shared" si="142"/>
        <v>2.66</v>
      </c>
      <c r="O1640">
        <f t="shared" si="143"/>
        <v>2</v>
      </c>
    </row>
    <row r="1641" spans="1:15" x14ac:dyDescent="0.25">
      <c r="A1641" t="s">
        <v>1993</v>
      </c>
      <c r="B1641">
        <v>1</v>
      </c>
      <c r="C1641" t="s">
        <v>370</v>
      </c>
      <c r="D1641">
        <v>322.40000000000003</v>
      </c>
      <c r="E1641">
        <v>2630.3871448118639</v>
      </c>
      <c r="F1641">
        <v>0.95</v>
      </c>
      <c r="G1641">
        <v>1.1000000000000001</v>
      </c>
      <c r="H1641">
        <v>26</v>
      </c>
      <c r="I1641">
        <v>7</v>
      </c>
      <c r="J1641" t="s">
        <v>1940</v>
      </c>
      <c r="K1641">
        <v>100</v>
      </c>
      <c r="L1641">
        <v>16</v>
      </c>
      <c r="M1641" t="s">
        <v>422</v>
      </c>
      <c r="N1641">
        <f t="shared" si="142"/>
        <v>2.66</v>
      </c>
      <c r="O1641">
        <f t="shared" si="143"/>
        <v>2</v>
      </c>
    </row>
    <row r="1642" spans="1:15" x14ac:dyDescent="0.25">
      <c r="A1642" t="s">
        <v>1994</v>
      </c>
      <c r="B1642">
        <v>2</v>
      </c>
      <c r="C1642" t="s">
        <v>372</v>
      </c>
      <c r="D1642">
        <v>344.8</v>
      </c>
      <c r="E1642">
        <v>2816.5633812075234</v>
      </c>
      <c r="F1642">
        <v>0.95</v>
      </c>
      <c r="G1642">
        <v>1.1000000000000001</v>
      </c>
      <c r="H1642">
        <v>30</v>
      </c>
      <c r="I1642">
        <v>7.7</v>
      </c>
      <c r="J1642" t="s">
        <v>1940</v>
      </c>
      <c r="K1642">
        <v>100</v>
      </c>
      <c r="L1642">
        <v>16</v>
      </c>
      <c r="M1642" t="s">
        <v>422</v>
      </c>
      <c r="N1642">
        <f t="shared" si="142"/>
        <v>2.66</v>
      </c>
      <c r="O1642">
        <f t="shared" si="143"/>
        <v>2</v>
      </c>
    </row>
    <row r="1643" spans="1:15" x14ac:dyDescent="0.25">
      <c r="A1643" t="s">
        <v>1995</v>
      </c>
      <c r="B1643">
        <v>3</v>
      </c>
      <c r="C1643" t="s">
        <v>281</v>
      </c>
      <c r="D1643">
        <v>476</v>
      </c>
      <c r="E1643">
        <v>3882.7</v>
      </c>
      <c r="F1643">
        <v>0.95</v>
      </c>
      <c r="G1643">
        <v>1.1000000000000001</v>
      </c>
      <c r="H1643">
        <v>44.1</v>
      </c>
      <c r="I1643">
        <v>10.7</v>
      </c>
      <c r="J1643" t="s">
        <v>1940</v>
      </c>
      <c r="K1643">
        <v>100</v>
      </c>
      <c r="L1643">
        <v>16</v>
      </c>
      <c r="M1643" t="s">
        <v>422</v>
      </c>
      <c r="N1643">
        <f t="shared" si="142"/>
        <v>2.66</v>
      </c>
      <c r="O1643">
        <f t="shared" si="143"/>
        <v>2</v>
      </c>
    </row>
    <row r="1644" spans="1:15" x14ac:dyDescent="0.25">
      <c r="A1644" t="s">
        <v>1996</v>
      </c>
      <c r="B1644">
        <v>0</v>
      </c>
      <c r="C1644" t="s">
        <v>278</v>
      </c>
      <c r="D1644">
        <v>0</v>
      </c>
      <c r="E1644">
        <v>1691.2</v>
      </c>
      <c r="G1644">
        <v>1.5</v>
      </c>
      <c r="J1644" t="s">
        <v>1940</v>
      </c>
      <c r="K1644">
        <v>100</v>
      </c>
      <c r="L1644">
        <v>21</v>
      </c>
      <c r="M1644" t="s">
        <v>422</v>
      </c>
      <c r="N1644">
        <f t="shared" si="142"/>
        <v>4.17</v>
      </c>
      <c r="O1644">
        <f t="shared" si="143"/>
        <v>2.7</v>
      </c>
    </row>
    <row r="1645" spans="1:15" x14ac:dyDescent="0.25">
      <c r="A1645" t="s">
        <v>1997</v>
      </c>
      <c r="B1645">
        <v>1</v>
      </c>
      <c r="C1645" t="s">
        <v>370</v>
      </c>
      <c r="D1645">
        <v>351.53304862448738</v>
      </c>
      <c r="E1645">
        <v>3387.5608889256064</v>
      </c>
      <c r="F1645">
        <v>0.85</v>
      </c>
      <c r="G1645">
        <v>1.05</v>
      </c>
      <c r="H1645">
        <v>26</v>
      </c>
      <c r="I1645">
        <v>7</v>
      </c>
      <c r="J1645" t="s">
        <v>1940</v>
      </c>
      <c r="K1645">
        <v>100</v>
      </c>
      <c r="L1645">
        <v>21</v>
      </c>
      <c r="M1645" t="s">
        <v>422</v>
      </c>
      <c r="N1645">
        <f t="shared" si="142"/>
        <v>4.17</v>
      </c>
      <c r="O1645">
        <f t="shared" si="143"/>
        <v>2.7</v>
      </c>
    </row>
    <row r="1646" spans="1:15" x14ac:dyDescent="0.25">
      <c r="A1646" t="s">
        <v>1998</v>
      </c>
      <c r="B1646">
        <v>2</v>
      </c>
      <c r="C1646" t="s">
        <v>372</v>
      </c>
      <c r="D1646">
        <v>376.41421491618183</v>
      </c>
      <c r="E1646">
        <v>3627.3291443724347</v>
      </c>
      <c r="F1646">
        <v>0.85</v>
      </c>
      <c r="G1646">
        <v>1.05</v>
      </c>
      <c r="H1646">
        <v>30</v>
      </c>
      <c r="I1646">
        <v>7.7</v>
      </c>
      <c r="J1646" t="s">
        <v>1940</v>
      </c>
      <c r="K1646">
        <v>100</v>
      </c>
      <c r="L1646">
        <v>21</v>
      </c>
      <c r="M1646" t="s">
        <v>422</v>
      </c>
      <c r="N1646">
        <f t="shared" si="142"/>
        <v>4.17</v>
      </c>
      <c r="O1646">
        <f t="shared" si="143"/>
        <v>2.7</v>
      </c>
    </row>
    <row r="1647" spans="1:15" x14ac:dyDescent="0.25">
      <c r="A1647" t="s">
        <v>1999</v>
      </c>
      <c r="B1647">
        <v>3</v>
      </c>
      <c r="C1647" t="s">
        <v>281</v>
      </c>
      <c r="D1647">
        <v>518.89600000000007</v>
      </c>
      <c r="E1647">
        <v>5000.3599999999997</v>
      </c>
      <c r="F1647">
        <v>0.85</v>
      </c>
      <c r="G1647">
        <v>1.05</v>
      </c>
      <c r="H1647">
        <v>44.1</v>
      </c>
      <c r="I1647">
        <v>10.7</v>
      </c>
      <c r="J1647" t="s">
        <v>1940</v>
      </c>
      <c r="K1647">
        <v>100</v>
      </c>
      <c r="L1647">
        <v>21</v>
      </c>
      <c r="M1647" t="s">
        <v>422</v>
      </c>
      <c r="N1647">
        <f t="shared" si="142"/>
        <v>4.17</v>
      </c>
      <c r="O1647">
        <f t="shared" si="143"/>
        <v>2.7</v>
      </c>
    </row>
    <row r="1648" spans="1:15" x14ac:dyDescent="0.25">
      <c r="A1648" t="s">
        <v>2000</v>
      </c>
      <c r="B1648">
        <v>0</v>
      </c>
      <c r="C1648" t="s">
        <v>278</v>
      </c>
      <c r="D1648">
        <v>0</v>
      </c>
      <c r="E1648">
        <v>894.88000000000011</v>
      </c>
      <c r="G1648">
        <v>1.5</v>
      </c>
      <c r="J1648" t="s">
        <v>1940</v>
      </c>
      <c r="K1648">
        <v>110</v>
      </c>
      <c r="L1648">
        <v>11</v>
      </c>
      <c r="M1648">
        <v>105</v>
      </c>
      <c r="N1648">
        <f t="shared" si="142"/>
        <v>3.44</v>
      </c>
      <c r="O1648">
        <f t="shared" si="143"/>
        <v>1.5</v>
      </c>
    </row>
    <row r="1649" spans="1:15" x14ac:dyDescent="0.25">
      <c r="A1649" t="s">
        <v>2001</v>
      </c>
      <c r="B1649">
        <v>1</v>
      </c>
      <c r="C1649" t="s">
        <v>370</v>
      </c>
      <c r="D1649">
        <v>321.13640985921018</v>
      </c>
      <c r="E1649">
        <v>2396.6961264405954</v>
      </c>
      <c r="F1649">
        <v>0.95</v>
      </c>
      <c r="G1649">
        <v>1.1000000000000001</v>
      </c>
      <c r="H1649">
        <v>26</v>
      </c>
      <c r="I1649">
        <v>8.4</v>
      </c>
      <c r="J1649" t="s">
        <v>1940</v>
      </c>
      <c r="K1649">
        <v>110</v>
      </c>
      <c r="L1649">
        <v>11</v>
      </c>
      <c r="M1649">
        <v>105</v>
      </c>
      <c r="N1649">
        <f t="shared" si="142"/>
        <v>3.44</v>
      </c>
      <c r="O1649">
        <f t="shared" si="143"/>
        <v>1.5</v>
      </c>
    </row>
    <row r="1650" spans="1:15" x14ac:dyDescent="0.25">
      <c r="A1650" t="s">
        <v>2002</v>
      </c>
      <c r="B1650">
        <v>2</v>
      </c>
      <c r="C1650" t="s">
        <v>372</v>
      </c>
      <c r="D1650">
        <v>345.96752384207849</v>
      </c>
      <c r="E1650">
        <v>2582.0149905458411</v>
      </c>
      <c r="F1650">
        <v>0.95</v>
      </c>
      <c r="G1650">
        <v>1.1000000000000001</v>
      </c>
      <c r="H1650">
        <v>30</v>
      </c>
      <c r="I1650">
        <v>9.3000000000000007</v>
      </c>
      <c r="J1650" t="s">
        <v>1940</v>
      </c>
      <c r="K1650">
        <v>110</v>
      </c>
      <c r="L1650">
        <v>11</v>
      </c>
      <c r="M1650">
        <v>105</v>
      </c>
      <c r="N1650">
        <f t="shared" si="142"/>
        <v>3.44</v>
      </c>
      <c r="O1650">
        <f t="shared" si="143"/>
        <v>1.5</v>
      </c>
    </row>
    <row r="1651" spans="1:15" x14ac:dyDescent="0.25">
      <c r="A1651" t="s">
        <v>2003</v>
      </c>
      <c r="B1651">
        <v>3</v>
      </c>
      <c r="C1651" t="s">
        <v>281</v>
      </c>
      <c r="D1651">
        <v>424.67200000000003</v>
      </c>
      <c r="E1651">
        <v>3169.4</v>
      </c>
      <c r="F1651">
        <v>0.95</v>
      </c>
      <c r="G1651">
        <v>1.1000000000000001</v>
      </c>
      <c r="H1651">
        <v>43.5</v>
      </c>
      <c r="I1651">
        <v>14</v>
      </c>
      <c r="J1651" t="s">
        <v>1940</v>
      </c>
      <c r="K1651">
        <v>110</v>
      </c>
      <c r="L1651">
        <v>11</v>
      </c>
      <c r="M1651">
        <v>105</v>
      </c>
      <c r="N1651">
        <f t="shared" si="142"/>
        <v>3.44</v>
      </c>
      <c r="O1651">
        <f t="shared" si="143"/>
        <v>1.5</v>
      </c>
    </row>
    <row r="1652" spans="1:15" x14ac:dyDescent="0.25">
      <c r="A1652" t="s">
        <v>2004</v>
      </c>
      <c r="B1652">
        <v>0</v>
      </c>
      <c r="C1652" t="s">
        <v>278</v>
      </c>
      <c r="D1652">
        <v>0</v>
      </c>
      <c r="E1652">
        <v>1191.3600000000001</v>
      </c>
      <c r="G1652">
        <v>1.5</v>
      </c>
      <c r="J1652" t="s">
        <v>1940</v>
      </c>
      <c r="K1652">
        <v>110</v>
      </c>
      <c r="L1652">
        <v>16</v>
      </c>
      <c r="M1652">
        <v>105</v>
      </c>
      <c r="N1652">
        <f t="shared" si="142"/>
        <v>2.64</v>
      </c>
      <c r="O1652">
        <f t="shared" si="143"/>
        <v>2.2000000000000002</v>
      </c>
    </row>
    <row r="1653" spans="1:15" x14ac:dyDescent="0.25">
      <c r="A1653" t="s">
        <v>2005</v>
      </c>
      <c r="B1653">
        <v>1</v>
      </c>
      <c r="C1653" t="s">
        <v>370</v>
      </c>
      <c r="D1653">
        <v>326.26637364241219</v>
      </c>
      <c r="E1653">
        <v>2849.7497938679544</v>
      </c>
      <c r="F1653">
        <v>0.95</v>
      </c>
      <c r="G1653">
        <v>1.1000000000000001</v>
      </c>
      <c r="H1653">
        <v>26</v>
      </c>
      <c r="I1653">
        <v>7.9</v>
      </c>
      <c r="J1653" t="s">
        <v>1940</v>
      </c>
      <c r="K1653">
        <v>110</v>
      </c>
      <c r="L1653">
        <v>16</v>
      </c>
      <c r="M1653">
        <v>105</v>
      </c>
      <c r="N1653">
        <f t="shared" si="142"/>
        <v>2.64</v>
      </c>
      <c r="O1653">
        <f t="shared" si="143"/>
        <v>2.2000000000000002</v>
      </c>
    </row>
    <row r="1654" spans="1:15" x14ac:dyDescent="0.25">
      <c r="A1654" t="s">
        <v>2006</v>
      </c>
      <c r="B1654">
        <v>2</v>
      </c>
      <c r="C1654" t="s">
        <v>372</v>
      </c>
      <c r="D1654">
        <v>349.35918932432156</v>
      </c>
      <c r="E1654">
        <v>3051.4523045945984</v>
      </c>
      <c r="F1654">
        <v>0.95</v>
      </c>
      <c r="G1654">
        <v>1.1000000000000001</v>
      </c>
      <c r="H1654">
        <v>30</v>
      </c>
      <c r="I1654">
        <v>8.8000000000000007</v>
      </c>
      <c r="J1654" t="s">
        <v>1940</v>
      </c>
      <c r="K1654">
        <v>110</v>
      </c>
      <c r="L1654">
        <v>16</v>
      </c>
      <c r="M1654">
        <v>105</v>
      </c>
      <c r="N1654">
        <f t="shared" si="142"/>
        <v>2.64</v>
      </c>
      <c r="O1654">
        <f t="shared" si="143"/>
        <v>2.2000000000000002</v>
      </c>
    </row>
    <row r="1655" spans="1:15" x14ac:dyDescent="0.25">
      <c r="A1655" t="s">
        <v>2007</v>
      </c>
      <c r="B1655">
        <v>3</v>
      </c>
      <c r="C1655" t="s">
        <v>281</v>
      </c>
      <c r="D1655">
        <v>481.6</v>
      </c>
      <c r="E1655">
        <v>4206.5</v>
      </c>
      <c r="F1655">
        <v>0.95</v>
      </c>
      <c r="G1655">
        <v>1.1000000000000001</v>
      </c>
      <c r="H1655">
        <v>44.1</v>
      </c>
      <c r="I1655">
        <v>12.5</v>
      </c>
      <c r="J1655" t="s">
        <v>1940</v>
      </c>
      <c r="K1655">
        <v>110</v>
      </c>
      <c r="L1655">
        <v>16</v>
      </c>
      <c r="M1655">
        <v>105</v>
      </c>
      <c r="N1655">
        <f t="shared" si="142"/>
        <v>2.64</v>
      </c>
      <c r="O1655">
        <f t="shared" si="143"/>
        <v>2.2000000000000002</v>
      </c>
    </row>
    <row r="1656" spans="1:15" x14ac:dyDescent="0.25">
      <c r="A1656" t="s">
        <v>2008</v>
      </c>
      <c r="B1656">
        <v>0</v>
      </c>
      <c r="C1656" t="s">
        <v>278</v>
      </c>
      <c r="D1656">
        <v>0</v>
      </c>
      <c r="E1656">
        <v>1860</v>
      </c>
      <c r="G1656">
        <v>1.5</v>
      </c>
      <c r="J1656" t="s">
        <v>1940</v>
      </c>
      <c r="K1656">
        <v>110</v>
      </c>
      <c r="L1656">
        <v>21</v>
      </c>
      <c r="M1656">
        <v>105</v>
      </c>
      <c r="N1656">
        <f t="shared" si="142"/>
        <v>4.1500000000000004</v>
      </c>
      <c r="O1656">
        <f t="shared" si="143"/>
        <v>2.9</v>
      </c>
    </row>
    <row r="1657" spans="1:15" x14ac:dyDescent="0.25">
      <c r="A1657" t="s">
        <v>2009</v>
      </c>
      <c r="B1657">
        <v>1</v>
      </c>
      <c r="C1657" t="s">
        <v>370</v>
      </c>
      <c r="D1657">
        <v>356.51917925158074</v>
      </c>
      <c r="E1657">
        <v>3556.1815292902165</v>
      </c>
      <c r="F1657">
        <v>0.85</v>
      </c>
      <c r="G1657">
        <v>1.05</v>
      </c>
      <c r="H1657">
        <v>26</v>
      </c>
      <c r="I1657">
        <v>7.9</v>
      </c>
      <c r="J1657" t="s">
        <v>1940</v>
      </c>
      <c r="K1657">
        <v>110</v>
      </c>
      <c r="L1657">
        <v>21</v>
      </c>
      <c r="M1657">
        <v>105</v>
      </c>
      <c r="N1657">
        <f t="shared" si="142"/>
        <v>4.1500000000000004</v>
      </c>
      <c r="O1657">
        <f t="shared" si="143"/>
        <v>2.9</v>
      </c>
    </row>
    <row r="1658" spans="1:15" x14ac:dyDescent="0.25">
      <c r="A1658" t="s">
        <v>2010</v>
      </c>
      <c r="B1658">
        <v>2</v>
      </c>
      <c r="C1658" t="s">
        <v>372</v>
      </c>
      <c r="D1658">
        <v>381.75325900552366</v>
      </c>
      <c r="E1658">
        <v>3807.8845891872675</v>
      </c>
      <c r="F1658">
        <v>0.85</v>
      </c>
      <c r="G1658">
        <v>1.05</v>
      </c>
      <c r="H1658">
        <v>30</v>
      </c>
      <c r="I1658">
        <v>8.8000000000000007</v>
      </c>
      <c r="J1658" t="s">
        <v>1940</v>
      </c>
      <c r="K1658">
        <v>110</v>
      </c>
      <c r="L1658">
        <v>21</v>
      </c>
      <c r="M1658">
        <v>105</v>
      </c>
      <c r="N1658">
        <f t="shared" si="142"/>
        <v>4.1500000000000004</v>
      </c>
      <c r="O1658">
        <f t="shared" si="143"/>
        <v>2.9</v>
      </c>
    </row>
    <row r="1659" spans="1:15" x14ac:dyDescent="0.25">
      <c r="A1659" t="s">
        <v>2011</v>
      </c>
      <c r="B1659">
        <v>3</v>
      </c>
      <c r="C1659" t="s">
        <v>281</v>
      </c>
      <c r="D1659">
        <v>526.25600000000009</v>
      </c>
      <c r="E1659">
        <v>5249.2599999999993</v>
      </c>
      <c r="F1659">
        <v>0.85</v>
      </c>
      <c r="G1659">
        <v>1.05</v>
      </c>
      <c r="H1659">
        <v>44.1</v>
      </c>
      <c r="I1659">
        <v>12.5</v>
      </c>
      <c r="J1659" t="s">
        <v>1940</v>
      </c>
      <c r="K1659">
        <v>110</v>
      </c>
      <c r="L1659">
        <v>21</v>
      </c>
      <c r="M1659">
        <v>105</v>
      </c>
      <c r="N1659">
        <f t="shared" si="142"/>
        <v>4.1500000000000004</v>
      </c>
      <c r="O1659">
        <f t="shared" si="143"/>
        <v>2.9</v>
      </c>
    </row>
    <row r="1660" spans="1:15" x14ac:dyDescent="0.25">
      <c r="A1660" t="s">
        <v>2012</v>
      </c>
      <c r="B1660">
        <v>0</v>
      </c>
      <c r="C1660" t="s">
        <v>278</v>
      </c>
      <c r="D1660">
        <v>0</v>
      </c>
      <c r="E1660">
        <v>975.80000000000007</v>
      </c>
      <c r="G1660">
        <v>1.5</v>
      </c>
      <c r="J1660" t="s">
        <v>1940</v>
      </c>
      <c r="K1660">
        <v>120</v>
      </c>
      <c r="L1660">
        <v>11</v>
      </c>
      <c r="M1660">
        <v>115</v>
      </c>
      <c r="N1660">
        <f t="shared" si="142"/>
        <v>3.39</v>
      </c>
      <c r="O1660">
        <f t="shared" si="143"/>
        <v>1.6</v>
      </c>
    </row>
    <row r="1661" spans="1:15" x14ac:dyDescent="0.25">
      <c r="A1661" t="s">
        <v>2013</v>
      </c>
      <c r="B1661">
        <v>1</v>
      </c>
      <c r="C1661" t="s">
        <v>370</v>
      </c>
      <c r="D1661">
        <v>349.6</v>
      </c>
      <c r="E1661">
        <v>2611.8926414972211</v>
      </c>
      <c r="F1661">
        <v>0.95</v>
      </c>
      <c r="G1661">
        <v>1.1000000000000001</v>
      </c>
      <c r="H1661">
        <v>26</v>
      </c>
      <c r="I1661">
        <v>8.9</v>
      </c>
      <c r="J1661" t="s">
        <v>1940</v>
      </c>
      <c r="K1661">
        <v>120</v>
      </c>
      <c r="L1661">
        <v>11</v>
      </c>
      <c r="M1661">
        <v>115</v>
      </c>
      <c r="N1661">
        <f t="shared" si="142"/>
        <v>3.39</v>
      </c>
      <c r="O1661">
        <f t="shared" si="143"/>
        <v>1.6</v>
      </c>
    </row>
    <row r="1662" spans="1:15" x14ac:dyDescent="0.25">
      <c r="A1662" t="s">
        <v>2014</v>
      </c>
      <c r="B1662">
        <v>2</v>
      </c>
      <c r="C1662" t="s">
        <v>372</v>
      </c>
      <c r="D1662">
        <v>378.40000000000003</v>
      </c>
      <c r="E1662">
        <v>2821.6982019103875</v>
      </c>
      <c r="F1662">
        <v>0.95</v>
      </c>
      <c r="G1662">
        <v>1.1000000000000001</v>
      </c>
      <c r="H1662">
        <v>30</v>
      </c>
      <c r="I1662">
        <v>9.9</v>
      </c>
      <c r="J1662" t="s">
        <v>1940</v>
      </c>
      <c r="K1662">
        <v>120</v>
      </c>
      <c r="L1662">
        <v>11</v>
      </c>
      <c r="M1662">
        <v>115</v>
      </c>
      <c r="N1662">
        <f t="shared" si="142"/>
        <v>3.39</v>
      </c>
      <c r="O1662">
        <f t="shared" si="143"/>
        <v>1.6</v>
      </c>
    </row>
    <row r="1663" spans="1:15" x14ac:dyDescent="0.25">
      <c r="A1663" t="s">
        <v>2015</v>
      </c>
      <c r="B1663">
        <v>3</v>
      </c>
      <c r="C1663" t="s">
        <v>281</v>
      </c>
      <c r="D1663">
        <v>471.20000000000005</v>
      </c>
      <c r="E1663">
        <v>3513.9</v>
      </c>
      <c r="F1663">
        <v>0.95</v>
      </c>
      <c r="G1663">
        <v>1.1000000000000001</v>
      </c>
      <c r="H1663">
        <v>44</v>
      </c>
      <c r="I1663">
        <v>14.8</v>
      </c>
      <c r="J1663" t="s">
        <v>1940</v>
      </c>
      <c r="K1663">
        <v>120</v>
      </c>
      <c r="L1663">
        <v>11</v>
      </c>
      <c r="M1663">
        <v>115</v>
      </c>
      <c r="N1663">
        <f t="shared" si="142"/>
        <v>3.39</v>
      </c>
      <c r="O1663">
        <f t="shared" si="143"/>
        <v>1.6</v>
      </c>
    </row>
    <row r="1664" spans="1:15" x14ac:dyDescent="0.25">
      <c r="A1664" t="s">
        <v>2016</v>
      </c>
      <c r="B1664">
        <v>0</v>
      </c>
      <c r="C1664" t="s">
        <v>278</v>
      </c>
      <c r="D1664">
        <v>0</v>
      </c>
      <c r="E1664">
        <v>1300.1600000000001</v>
      </c>
      <c r="G1664">
        <v>1.5</v>
      </c>
      <c r="J1664" t="s">
        <v>1940</v>
      </c>
      <c r="K1664">
        <v>120</v>
      </c>
      <c r="L1664">
        <v>16</v>
      </c>
      <c r="M1664">
        <v>115</v>
      </c>
      <c r="N1664">
        <f t="shared" si="142"/>
        <v>2.62</v>
      </c>
      <c r="O1664">
        <f t="shared" si="143"/>
        <v>2.4</v>
      </c>
    </row>
    <row r="1665" spans="1:15" x14ac:dyDescent="0.25">
      <c r="A1665" t="s">
        <v>2017</v>
      </c>
      <c r="B1665">
        <v>1</v>
      </c>
      <c r="C1665" t="s">
        <v>370</v>
      </c>
      <c r="D1665">
        <v>396.8</v>
      </c>
      <c r="E1665">
        <v>3241.8333772189817</v>
      </c>
      <c r="F1665">
        <v>0.95</v>
      </c>
      <c r="G1665">
        <v>1.1000000000000001</v>
      </c>
      <c r="H1665">
        <v>26</v>
      </c>
      <c r="I1665">
        <v>8.6999999999999993</v>
      </c>
      <c r="J1665" t="s">
        <v>1940</v>
      </c>
      <c r="K1665">
        <v>120</v>
      </c>
      <c r="L1665">
        <v>16</v>
      </c>
      <c r="M1665">
        <v>115</v>
      </c>
      <c r="N1665">
        <f t="shared" si="142"/>
        <v>2.62</v>
      </c>
      <c r="O1665">
        <f t="shared" si="143"/>
        <v>2.4</v>
      </c>
    </row>
    <row r="1666" spans="1:15" x14ac:dyDescent="0.25">
      <c r="A1666" t="s">
        <v>2018</v>
      </c>
      <c r="B1666">
        <v>2</v>
      </c>
      <c r="C1666" t="s">
        <v>372</v>
      </c>
      <c r="D1666">
        <v>425.6</v>
      </c>
      <c r="E1666">
        <v>3471.5459677567114</v>
      </c>
      <c r="F1666">
        <v>0.95</v>
      </c>
      <c r="G1666">
        <v>1.1000000000000001</v>
      </c>
      <c r="H1666">
        <v>30</v>
      </c>
      <c r="I1666">
        <v>9.8000000000000007</v>
      </c>
      <c r="J1666" t="s">
        <v>1940</v>
      </c>
      <c r="K1666">
        <v>120</v>
      </c>
      <c r="L1666">
        <v>16</v>
      </c>
      <c r="M1666">
        <v>115</v>
      </c>
      <c r="N1666">
        <f t="shared" si="142"/>
        <v>2.62</v>
      </c>
      <c r="O1666">
        <f t="shared" si="143"/>
        <v>2.4</v>
      </c>
    </row>
    <row r="1667" spans="1:15" x14ac:dyDescent="0.25">
      <c r="A1667" t="s">
        <v>2019</v>
      </c>
      <c r="B1667">
        <v>3</v>
      </c>
      <c r="C1667" t="s">
        <v>281</v>
      </c>
      <c r="D1667">
        <v>592</v>
      </c>
      <c r="E1667">
        <v>4829.7</v>
      </c>
      <c r="F1667">
        <v>0.95</v>
      </c>
      <c r="G1667">
        <v>1.1000000000000001</v>
      </c>
      <c r="H1667">
        <v>44.8</v>
      </c>
      <c r="I1667">
        <v>14.3</v>
      </c>
      <c r="J1667" t="s">
        <v>1940</v>
      </c>
      <c r="K1667">
        <v>120</v>
      </c>
      <c r="L1667">
        <v>16</v>
      </c>
      <c r="M1667">
        <v>115</v>
      </c>
      <c r="N1667">
        <f t="shared" si="142"/>
        <v>2.62</v>
      </c>
      <c r="O1667">
        <f t="shared" si="143"/>
        <v>2.4</v>
      </c>
    </row>
    <row r="1668" spans="1:15" x14ac:dyDescent="0.25">
      <c r="A1668" t="s">
        <v>2020</v>
      </c>
      <c r="B1668">
        <v>0</v>
      </c>
      <c r="C1668" t="s">
        <v>278</v>
      </c>
      <c r="D1668">
        <v>0</v>
      </c>
      <c r="E1668">
        <v>2029.6000000000001</v>
      </c>
      <c r="G1668">
        <v>1.5</v>
      </c>
      <c r="J1668" t="s">
        <v>1940</v>
      </c>
      <c r="K1668">
        <v>120</v>
      </c>
      <c r="L1668">
        <v>21</v>
      </c>
      <c r="M1668">
        <v>115</v>
      </c>
      <c r="N1668">
        <f t="shared" si="142"/>
        <v>4.12</v>
      </c>
      <c r="O1668">
        <f t="shared" si="143"/>
        <v>3.2</v>
      </c>
    </row>
    <row r="1669" spans="1:15" x14ac:dyDescent="0.25">
      <c r="A1669" t="s">
        <v>2021</v>
      </c>
      <c r="B1669">
        <v>1</v>
      </c>
      <c r="C1669" t="s">
        <v>370</v>
      </c>
      <c r="D1669">
        <v>433.24860846973007</v>
      </c>
      <c r="E1669">
        <v>4175.015825613802</v>
      </c>
      <c r="F1669">
        <v>0.85</v>
      </c>
      <c r="G1669">
        <v>1.05</v>
      </c>
      <c r="H1669">
        <v>26</v>
      </c>
      <c r="I1669">
        <v>8.6999999999999993</v>
      </c>
      <c r="J1669" t="s">
        <v>1940</v>
      </c>
      <c r="K1669">
        <v>120</v>
      </c>
      <c r="L1669">
        <v>21</v>
      </c>
      <c r="M1669">
        <v>115</v>
      </c>
      <c r="N1669">
        <f t="shared" si="142"/>
        <v>4.12</v>
      </c>
      <c r="O1669">
        <f t="shared" si="143"/>
        <v>3.2</v>
      </c>
    </row>
    <row r="1670" spans="1:15" x14ac:dyDescent="0.25">
      <c r="A1670" t="s">
        <v>2022</v>
      </c>
      <c r="B1670">
        <v>2</v>
      </c>
      <c r="C1670" t="s">
        <v>372</v>
      </c>
      <c r="D1670">
        <v>463.94810736989388</v>
      </c>
      <c r="E1670">
        <v>4470.8526528786542</v>
      </c>
      <c r="F1670">
        <v>0.85</v>
      </c>
      <c r="G1670">
        <v>1.05</v>
      </c>
      <c r="H1670">
        <v>30</v>
      </c>
      <c r="I1670">
        <v>9.8000000000000007</v>
      </c>
      <c r="J1670" t="s">
        <v>1940</v>
      </c>
      <c r="K1670">
        <v>120</v>
      </c>
      <c r="L1670">
        <v>21</v>
      </c>
      <c r="M1670">
        <v>115</v>
      </c>
      <c r="N1670">
        <f t="shared" si="142"/>
        <v>4.12</v>
      </c>
      <c r="O1670">
        <f t="shared" si="143"/>
        <v>3.2</v>
      </c>
    </row>
    <row r="1671" spans="1:15" x14ac:dyDescent="0.25">
      <c r="A1671" t="s">
        <v>2023</v>
      </c>
      <c r="B1671">
        <v>3</v>
      </c>
      <c r="C1671" t="s">
        <v>281</v>
      </c>
      <c r="D1671">
        <v>645.45600000000013</v>
      </c>
      <c r="E1671">
        <v>6219.96</v>
      </c>
      <c r="F1671">
        <v>0.85</v>
      </c>
      <c r="G1671">
        <v>1.05</v>
      </c>
      <c r="H1671">
        <v>44.8</v>
      </c>
      <c r="I1671">
        <v>14.3</v>
      </c>
      <c r="J1671" t="s">
        <v>1940</v>
      </c>
      <c r="K1671">
        <v>120</v>
      </c>
      <c r="L1671">
        <v>21</v>
      </c>
      <c r="M1671">
        <v>115</v>
      </c>
      <c r="N1671">
        <f t="shared" si="142"/>
        <v>4.12</v>
      </c>
      <c r="O1671">
        <f t="shared" si="143"/>
        <v>3.2</v>
      </c>
    </row>
    <row r="1672" spans="1:15" x14ac:dyDescent="0.25">
      <c r="A1672" t="s">
        <v>2024</v>
      </c>
      <c r="B1672">
        <v>0</v>
      </c>
      <c r="C1672" t="s">
        <v>278</v>
      </c>
      <c r="D1672">
        <v>0</v>
      </c>
      <c r="E1672">
        <v>1138.3200000000002</v>
      </c>
      <c r="G1672">
        <v>1.5</v>
      </c>
      <c r="J1672" t="s">
        <v>1940</v>
      </c>
      <c r="K1672">
        <v>140</v>
      </c>
      <c r="L1672">
        <v>11</v>
      </c>
      <c r="M1672">
        <v>135</v>
      </c>
      <c r="N1672">
        <f t="shared" si="142"/>
        <v>3.29</v>
      </c>
      <c r="O1672">
        <f t="shared" si="143"/>
        <v>1.9</v>
      </c>
    </row>
    <row r="1673" spans="1:15" x14ac:dyDescent="0.25">
      <c r="A1673" t="s">
        <v>2025</v>
      </c>
      <c r="B1673">
        <v>1</v>
      </c>
      <c r="C1673" t="s">
        <v>370</v>
      </c>
      <c r="D1673">
        <v>412</v>
      </c>
      <c r="E1673">
        <v>3077.015307780141</v>
      </c>
      <c r="F1673">
        <v>0.95</v>
      </c>
      <c r="G1673">
        <v>1.1000000000000001</v>
      </c>
      <c r="H1673">
        <v>26</v>
      </c>
      <c r="I1673">
        <v>10.1</v>
      </c>
      <c r="J1673" t="s">
        <v>1940</v>
      </c>
      <c r="K1673">
        <v>140</v>
      </c>
      <c r="L1673">
        <v>11</v>
      </c>
      <c r="M1673">
        <v>135</v>
      </c>
      <c r="N1673">
        <f t="shared" si="142"/>
        <v>3.29</v>
      </c>
      <c r="O1673">
        <f t="shared" si="143"/>
        <v>1.9</v>
      </c>
    </row>
    <row r="1674" spans="1:15" x14ac:dyDescent="0.25">
      <c r="A1674" t="s">
        <v>2026</v>
      </c>
      <c r="B1674">
        <v>2</v>
      </c>
      <c r="C1674" t="s">
        <v>372</v>
      </c>
      <c r="D1674">
        <v>446.40000000000003</v>
      </c>
      <c r="E1674">
        <v>3332.5766142436496</v>
      </c>
      <c r="F1674">
        <v>0.95</v>
      </c>
      <c r="G1674">
        <v>1.1000000000000001</v>
      </c>
      <c r="H1674">
        <v>30</v>
      </c>
      <c r="I1674">
        <v>11.2</v>
      </c>
      <c r="J1674" t="s">
        <v>1940</v>
      </c>
      <c r="K1674">
        <v>140</v>
      </c>
      <c r="L1674">
        <v>11</v>
      </c>
      <c r="M1674">
        <v>135</v>
      </c>
      <c r="N1674">
        <f t="shared" si="142"/>
        <v>3.29</v>
      </c>
      <c r="O1674">
        <f t="shared" si="143"/>
        <v>1.9</v>
      </c>
    </row>
    <row r="1675" spans="1:15" x14ac:dyDescent="0.25">
      <c r="A1675" t="s">
        <v>2027</v>
      </c>
      <c r="B1675">
        <v>3</v>
      </c>
      <c r="C1675" t="s">
        <v>281</v>
      </c>
      <c r="D1675">
        <v>563.20000000000005</v>
      </c>
      <c r="E1675">
        <v>4202.8999999999996</v>
      </c>
      <c r="F1675">
        <v>0.95</v>
      </c>
      <c r="G1675">
        <v>1.1000000000000001</v>
      </c>
      <c r="H1675">
        <v>44.8</v>
      </c>
      <c r="I1675">
        <v>17.5</v>
      </c>
      <c r="J1675" t="s">
        <v>1940</v>
      </c>
      <c r="K1675">
        <v>140</v>
      </c>
      <c r="L1675">
        <v>11</v>
      </c>
      <c r="M1675">
        <v>135</v>
      </c>
      <c r="N1675">
        <f t="shared" si="142"/>
        <v>3.29</v>
      </c>
      <c r="O1675">
        <f t="shared" si="143"/>
        <v>1.9</v>
      </c>
    </row>
    <row r="1676" spans="1:15" x14ac:dyDescent="0.25">
      <c r="A1676" t="s">
        <v>2028</v>
      </c>
      <c r="B1676">
        <v>0</v>
      </c>
      <c r="C1676" t="s">
        <v>278</v>
      </c>
      <c r="D1676">
        <v>0</v>
      </c>
      <c r="E1676">
        <v>1516.4</v>
      </c>
      <c r="G1676">
        <v>1.5</v>
      </c>
      <c r="J1676" t="s">
        <v>1940</v>
      </c>
      <c r="K1676">
        <v>140</v>
      </c>
      <c r="L1676">
        <v>16</v>
      </c>
      <c r="M1676">
        <v>135</v>
      </c>
      <c r="N1676">
        <f t="shared" si="142"/>
        <v>2.59</v>
      </c>
      <c r="O1676">
        <f t="shared" si="143"/>
        <v>2.8</v>
      </c>
    </row>
    <row r="1677" spans="1:15" x14ac:dyDescent="0.25">
      <c r="A1677" t="s">
        <v>2029</v>
      </c>
      <c r="B1677">
        <v>1</v>
      </c>
      <c r="C1677" t="s">
        <v>370</v>
      </c>
      <c r="D1677">
        <v>471.20000000000005</v>
      </c>
      <c r="E1677">
        <v>3844.4231409656436</v>
      </c>
      <c r="F1677">
        <v>0.95</v>
      </c>
      <c r="G1677">
        <v>1.1000000000000001</v>
      </c>
      <c r="H1677">
        <v>26</v>
      </c>
      <c r="I1677">
        <v>9.6</v>
      </c>
      <c r="J1677" t="s">
        <v>1940</v>
      </c>
      <c r="K1677">
        <v>140</v>
      </c>
      <c r="L1677">
        <v>16</v>
      </c>
      <c r="M1677">
        <v>135</v>
      </c>
      <c r="N1677">
        <f t="shared" si="142"/>
        <v>2.59</v>
      </c>
      <c r="O1677">
        <f t="shared" si="143"/>
        <v>2.8</v>
      </c>
    </row>
    <row r="1678" spans="1:15" x14ac:dyDescent="0.25">
      <c r="A1678" t="s">
        <v>2030</v>
      </c>
      <c r="B1678">
        <v>2</v>
      </c>
      <c r="C1678" t="s">
        <v>372</v>
      </c>
      <c r="D1678">
        <v>504</v>
      </c>
      <c r="E1678">
        <v>4117.1080284867467</v>
      </c>
      <c r="F1678">
        <v>0.95</v>
      </c>
      <c r="G1678">
        <v>1.1000000000000001</v>
      </c>
      <c r="H1678">
        <v>30</v>
      </c>
      <c r="I1678">
        <v>10.5</v>
      </c>
      <c r="J1678" t="s">
        <v>1940</v>
      </c>
      <c r="K1678">
        <v>140</v>
      </c>
      <c r="L1678">
        <v>16</v>
      </c>
      <c r="M1678">
        <v>135</v>
      </c>
      <c r="N1678">
        <f t="shared" si="142"/>
        <v>2.59</v>
      </c>
      <c r="O1678">
        <f t="shared" si="143"/>
        <v>2.8</v>
      </c>
    </row>
    <row r="1679" spans="1:15" x14ac:dyDescent="0.25">
      <c r="A1679" t="s">
        <v>2031</v>
      </c>
      <c r="B1679">
        <v>3</v>
      </c>
      <c r="C1679" t="s">
        <v>281</v>
      </c>
      <c r="D1679">
        <v>708</v>
      </c>
      <c r="E1679">
        <v>5776.7</v>
      </c>
      <c r="F1679">
        <v>0.95</v>
      </c>
      <c r="G1679">
        <v>1.1000000000000001</v>
      </c>
      <c r="H1679">
        <v>45.4</v>
      </c>
      <c r="I1679">
        <v>16.100000000000001</v>
      </c>
      <c r="J1679" t="s">
        <v>1940</v>
      </c>
      <c r="K1679">
        <v>140</v>
      </c>
      <c r="L1679">
        <v>16</v>
      </c>
      <c r="M1679">
        <v>135</v>
      </c>
      <c r="N1679">
        <f t="shared" si="142"/>
        <v>2.59</v>
      </c>
      <c r="O1679">
        <f t="shared" si="143"/>
        <v>2.8</v>
      </c>
    </row>
    <row r="1680" spans="1:15" x14ac:dyDescent="0.25">
      <c r="A1680" t="s">
        <v>2032</v>
      </c>
      <c r="B1680">
        <v>0</v>
      </c>
      <c r="C1680" t="s">
        <v>278</v>
      </c>
      <c r="D1680">
        <v>0</v>
      </c>
      <c r="E1680">
        <v>2368</v>
      </c>
      <c r="G1680">
        <v>1.5</v>
      </c>
      <c r="J1680" t="s">
        <v>1940</v>
      </c>
      <c r="K1680">
        <v>140</v>
      </c>
      <c r="L1680">
        <v>21</v>
      </c>
      <c r="M1680">
        <v>135</v>
      </c>
      <c r="N1680">
        <f t="shared" si="142"/>
        <v>4.0599999999999996</v>
      </c>
      <c r="O1680">
        <f t="shared" si="143"/>
        <v>3.7</v>
      </c>
    </row>
    <row r="1681" spans="1:15" x14ac:dyDescent="0.25">
      <c r="A1681" t="s">
        <v>2033</v>
      </c>
      <c r="B1681">
        <v>1</v>
      </c>
      <c r="C1681" t="s">
        <v>370</v>
      </c>
      <c r="D1681">
        <v>513.78056253496504</v>
      </c>
      <c r="E1681">
        <v>4951.0649025572329</v>
      </c>
      <c r="F1681">
        <v>0.85</v>
      </c>
      <c r="G1681">
        <v>1.05</v>
      </c>
      <c r="H1681">
        <v>26</v>
      </c>
      <c r="I1681">
        <v>9.6</v>
      </c>
      <c r="J1681" t="s">
        <v>1940</v>
      </c>
      <c r="K1681">
        <v>140</v>
      </c>
      <c r="L1681">
        <v>21</v>
      </c>
      <c r="M1681">
        <v>135</v>
      </c>
      <c r="N1681">
        <f t="shared" si="142"/>
        <v>4.0599999999999996</v>
      </c>
      <c r="O1681">
        <f t="shared" si="143"/>
        <v>3.7</v>
      </c>
    </row>
    <row r="1682" spans="1:15" x14ac:dyDescent="0.25">
      <c r="A1682" t="s">
        <v>2034</v>
      </c>
      <c r="B1682">
        <v>2</v>
      </c>
      <c r="C1682" t="s">
        <v>372</v>
      </c>
      <c r="D1682">
        <v>550.22301170568403</v>
      </c>
      <c r="E1682">
        <v>5302.2438770247491</v>
      </c>
      <c r="F1682">
        <v>0.85</v>
      </c>
      <c r="G1682">
        <v>1.05</v>
      </c>
      <c r="H1682">
        <v>30</v>
      </c>
      <c r="I1682">
        <v>10.5</v>
      </c>
      <c r="J1682" t="s">
        <v>1940</v>
      </c>
      <c r="K1682">
        <v>140</v>
      </c>
      <c r="L1682">
        <v>21</v>
      </c>
      <c r="M1682">
        <v>135</v>
      </c>
      <c r="N1682">
        <f t="shared" si="142"/>
        <v>4.0599999999999996</v>
      </c>
      <c r="O1682">
        <f t="shared" si="143"/>
        <v>3.7</v>
      </c>
    </row>
    <row r="1683" spans="1:15" x14ac:dyDescent="0.25">
      <c r="A1683" t="s">
        <v>2035</v>
      </c>
      <c r="B1683">
        <v>3</v>
      </c>
      <c r="C1683" t="s">
        <v>281</v>
      </c>
      <c r="D1683">
        <v>772.01600000000008</v>
      </c>
      <c r="E1683">
        <v>7439.56</v>
      </c>
      <c r="F1683">
        <v>0.85</v>
      </c>
      <c r="G1683">
        <v>1.05</v>
      </c>
      <c r="H1683">
        <v>45.4</v>
      </c>
      <c r="I1683">
        <v>16.100000000000001</v>
      </c>
      <c r="J1683" t="s">
        <v>1940</v>
      </c>
      <c r="K1683">
        <v>140</v>
      </c>
      <c r="L1683">
        <v>21</v>
      </c>
      <c r="M1683">
        <v>135</v>
      </c>
      <c r="N1683">
        <f t="shared" si="142"/>
        <v>4.0599999999999996</v>
      </c>
      <c r="O1683">
        <f t="shared" si="143"/>
        <v>3.7</v>
      </c>
    </row>
    <row r="1684" spans="1:15" x14ac:dyDescent="0.25">
      <c r="A1684" t="s">
        <v>2036</v>
      </c>
      <c r="B1684">
        <v>0</v>
      </c>
      <c r="C1684" t="s">
        <v>278</v>
      </c>
      <c r="D1684">
        <v>0</v>
      </c>
      <c r="E1684">
        <v>1301.52</v>
      </c>
      <c r="G1684">
        <v>1.5</v>
      </c>
      <c r="J1684" t="s">
        <v>1940</v>
      </c>
      <c r="K1684">
        <v>160</v>
      </c>
      <c r="L1684">
        <v>11</v>
      </c>
      <c r="M1684">
        <v>155</v>
      </c>
      <c r="N1684">
        <f t="shared" si="142"/>
        <v>3.19</v>
      </c>
      <c r="O1684">
        <f t="shared" si="143"/>
        <v>2.1</v>
      </c>
    </row>
    <row r="1685" spans="1:15" x14ac:dyDescent="0.25">
      <c r="A1685" t="s">
        <v>2037</v>
      </c>
      <c r="B1685">
        <v>1</v>
      </c>
      <c r="C1685" t="s">
        <v>370</v>
      </c>
      <c r="D1685">
        <v>473.6</v>
      </c>
      <c r="E1685">
        <v>3533.107636511756</v>
      </c>
      <c r="F1685">
        <v>0.95</v>
      </c>
      <c r="G1685">
        <v>1.1000000000000001</v>
      </c>
      <c r="H1685">
        <v>26</v>
      </c>
      <c r="I1685">
        <v>11</v>
      </c>
      <c r="J1685" t="s">
        <v>1940</v>
      </c>
      <c r="K1685">
        <v>160</v>
      </c>
      <c r="L1685">
        <v>11</v>
      </c>
      <c r="M1685">
        <v>155</v>
      </c>
      <c r="N1685">
        <f t="shared" si="142"/>
        <v>3.19</v>
      </c>
      <c r="O1685">
        <f t="shared" si="143"/>
        <v>2.1</v>
      </c>
    </row>
    <row r="1686" spans="1:15" x14ac:dyDescent="0.25">
      <c r="A1686" t="s">
        <v>2038</v>
      </c>
      <c r="B1686">
        <v>2</v>
      </c>
      <c r="C1686" t="s">
        <v>372</v>
      </c>
      <c r="D1686">
        <v>513.6</v>
      </c>
      <c r="E1686">
        <v>3835.359341571188</v>
      </c>
      <c r="F1686">
        <v>0.95</v>
      </c>
      <c r="G1686">
        <v>1.1000000000000001</v>
      </c>
      <c r="H1686">
        <v>30</v>
      </c>
      <c r="I1686">
        <v>12.4</v>
      </c>
      <c r="J1686" t="s">
        <v>1940</v>
      </c>
      <c r="K1686">
        <v>160</v>
      </c>
      <c r="L1686">
        <v>11</v>
      </c>
      <c r="M1686">
        <v>155</v>
      </c>
      <c r="N1686">
        <f t="shared" si="142"/>
        <v>3.19</v>
      </c>
      <c r="O1686">
        <f t="shared" si="143"/>
        <v>2.1</v>
      </c>
    </row>
    <row r="1687" spans="1:15" x14ac:dyDescent="0.25">
      <c r="A1687" t="s">
        <v>2039</v>
      </c>
      <c r="B1687">
        <v>3</v>
      </c>
      <c r="C1687" t="s">
        <v>281</v>
      </c>
      <c r="D1687">
        <v>655.20000000000005</v>
      </c>
      <c r="E1687">
        <v>4891.8999999999996</v>
      </c>
      <c r="F1687">
        <v>0.95</v>
      </c>
      <c r="G1687">
        <v>1.1000000000000001</v>
      </c>
      <c r="H1687">
        <v>45.5</v>
      </c>
      <c r="I1687">
        <v>19.2</v>
      </c>
      <c r="J1687" t="s">
        <v>1940</v>
      </c>
      <c r="K1687">
        <v>160</v>
      </c>
      <c r="L1687">
        <v>11</v>
      </c>
      <c r="M1687">
        <v>155</v>
      </c>
      <c r="N1687">
        <f t="shared" si="142"/>
        <v>3.19</v>
      </c>
      <c r="O1687">
        <f t="shared" si="143"/>
        <v>2.1</v>
      </c>
    </row>
    <row r="1688" spans="1:15" x14ac:dyDescent="0.25">
      <c r="A1688" t="s">
        <v>2040</v>
      </c>
      <c r="B1688">
        <v>0</v>
      </c>
      <c r="C1688" t="s">
        <v>278</v>
      </c>
      <c r="D1688">
        <v>0</v>
      </c>
      <c r="E1688">
        <v>1733.3200000000002</v>
      </c>
      <c r="G1688">
        <v>1.5</v>
      </c>
      <c r="J1688" t="s">
        <v>1940</v>
      </c>
      <c r="K1688">
        <v>160</v>
      </c>
      <c r="L1688">
        <v>16</v>
      </c>
      <c r="M1688">
        <v>155</v>
      </c>
      <c r="N1688">
        <f t="shared" si="142"/>
        <v>2.56</v>
      </c>
      <c r="O1688">
        <f t="shared" si="143"/>
        <v>3.2</v>
      </c>
    </row>
    <row r="1689" spans="1:15" x14ac:dyDescent="0.25">
      <c r="A1689" t="s">
        <v>2041</v>
      </c>
      <c r="B1689">
        <v>1</v>
      </c>
      <c r="C1689" t="s">
        <v>370</v>
      </c>
      <c r="D1689">
        <v>540.80000000000007</v>
      </c>
      <c r="E1689">
        <v>4417.9368883555589</v>
      </c>
      <c r="F1689">
        <v>0.95</v>
      </c>
      <c r="G1689">
        <v>1.1000000000000001</v>
      </c>
      <c r="H1689">
        <v>26</v>
      </c>
      <c r="I1689">
        <v>11.5</v>
      </c>
      <c r="J1689" t="s">
        <v>1940</v>
      </c>
      <c r="K1689">
        <v>160</v>
      </c>
      <c r="L1689">
        <v>16</v>
      </c>
      <c r="M1689">
        <v>155</v>
      </c>
      <c r="N1689">
        <f t="shared" si="142"/>
        <v>2.56</v>
      </c>
      <c r="O1689">
        <f t="shared" si="143"/>
        <v>3.2</v>
      </c>
    </row>
    <row r="1690" spans="1:15" x14ac:dyDescent="0.25">
      <c r="A1690" t="s">
        <v>2042</v>
      </c>
      <c r="B1690">
        <v>2</v>
      </c>
      <c r="C1690" t="s">
        <v>372</v>
      </c>
      <c r="D1690">
        <v>577.6</v>
      </c>
      <c r="E1690">
        <v>4716.8848144627045</v>
      </c>
      <c r="F1690">
        <v>0.95</v>
      </c>
      <c r="G1690">
        <v>1.1000000000000001</v>
      </c>
      <c r="H1690">
        <v>30</v>
      </c>
      <c r="I1690">
        <v>12.8</v>
      </c>
      <c r="J1690" t="s">
        <v>1940</v>
      </c>
      <c r="K1690">
        <v>160</v>
      </c>
      <c r="L1690">
        <v>16</v>
      </c>
      <c r="M1690">
        <v>155</v>
      </c>
      <c r="N1690">
        <f t="shared" si="142"/>
        <v>2.56</v>
      </c>
      <c r="O1690">
        <f t="shared" si="143"/>
        <v>3.2</v>
      </c>
    </row>
    <row r="1691" spans="1:15" x14ac:dyDescent="0.25">
      <c r="A1691" t="s">
        <v>2043</v>
      </c>
      <c r="B1691">
        <v>3</v>
      </c>
      <c r="C1691" t="s">
        <v>281</v>
      </c>
      <c r="D1691">
        <v>824</v>
      </c>
      <c r="E1691">
        <v>6723.7</v>
      </c>
      <c r="F1691">
        <v>0.95</v>
      </c>
      <c r="G1691">
        <v>1.1000000000000001</v>
      </c>
      <c r="H1691">
        <v>46.4</v>
      </c>
      <c r="I1691">
        <v>19.600000000000001</v>
      </c>
      <c r="J1691" t="s">
        <v>1940</v>
      </c>
      <c r="K1691">
        <v>160</v>
      </c>
      <c r="L1691">
        <v>16</v>
      </c>
      <c r="M1691">
        <v>155</v>
      </c>
      <c r="N1691">
        <f t="shared" si="142"/>
        <v>2.56</v>
      </c>
      <c r="O1691">
        <f t="shared" si="143"/>
        <v>3.2</v>
      </c>
    </row>
    <row r="1692" spans="1:15" x14ac:dyDescent="0.25">
      <c r="A1692" t="s">
        <v>2044</v>
      </c>
      <c r="B1692">
        <v>0</v>
      </c>
      <c r="C1692" t="s">
        <v>278</v>
      </c>
      <c r="D1692">
        <v>0</v>
      </c>
      <c r="E1692">
        <v>2705.6000000000004</v>
      </c>
      <c r="G1692">
        <v>1.5</v>
      </c>
      <c r="J1692" t="s">
        <v>1940</v>
      </c>
      <c r="K1692">
        <v>160</v>
      </c>
      <c r="L1692">
        <v>21</v>
      </c>
      <c r="M1692">
        <v>155</v>
      </c>
      <c r="N1692">
        <f t="shared" si="142"/>
        <v>4.01</v>
      </c>
      <c r="O1692">
        <f t="shared" si="143"/>
        <v>4.3</v>
      </c>
    </row>
    <row r="1693" spans="1:15" x14ac:dyDescent="0.25">
      <c r="A1693" t="s">
        <v>2045</v>
      </c>
      <c r="B1693">
        <v>1</v>
      </c>
      <c r="C1693" t="s">
        <v>370</v>
      </c>
      <c r="D1693">
        <v>590.42670812067536</v>
      </c>
      <c r="E1693">
        <v>5689.6682460807178</v>
      </c>
      <c r="F1693">
        <v>0.85</v>
      </c>
      <c r="G1693">
        <v>1.05</v>
      </c>
      <c r="H1693">
        <v>26</v>
      </c>
      <c r="I1693">
        <v>11.5</v>
      </c>
      <c r="J1693" t="s">
        <v>1940</v>
      </c>
      <c r="K1693">
        <v>160</v>
      </c>
      <c r="L1693">
        <v>21</v>
      </c>
      <c r="M1693">
        <v>155</v>
      </c>
      <c r="N1693">
        <f t="shared" ref="N1693:N1756" si="144">ROUND(IF($L1693=11,$R$30*$K1693+$S$30,IF($L1693=16,$R$31*$K1693+$S$31,IF($L1693=21,$R$32*$K1693+$S$32,""))),2)</f>
        <v>4.01</v>
      </c>
      <c r="O1693">
        <f t="shared" ref="O1693:O1756" si="145">ROUND(IF($L1693=11,$K1693*$X$30,IF($L1693=16,$K1693*$X$32,IF($L1693=21,$K1693*$X$34,""))),1)</f>
        <v>4.3</v>
      </c>
    </row>
    <row r="1694" spans="1:15" x14ac:dyDescent="0.25">
      <c r="A1694" t="s">
        <v>2046</v>
      </c>
      <c r="B1694">
        <v>2</v>
      </c>
      <c r="C1694" t="s">
        <v>372</v>
      </c>
      <c r="D1694">
        <v>630.37903074804638</v>
      </c>
      <c r="E1694">
        <v>6074.6702425752001</v>
      </c>
      <c r="F1694">
        <v>0.85</v>
      </c>
      <c r="G1694">
        <v>1.05</v>
      </c>
      <c r="H1694">
        <v>30</v>
      </c>
      <c r="I1694">
        <v>12.8</v>
      </c>
      <c r="J1694" t="s">
        <v>1940</v>
      </c>
      <c r="K1694">
        <v>160</v>
      </c>
      <c r="L1694">
        <v>21</v>
      </c>
      <c r="M1694">
        <v>155</v>
      </c>
      <c r="N1694">
        <f t="shared" si="144"/>
        <v>4.01</v>
      </c>
      <c r="O1694">
        <f t="shared" si="145"/>
        <v>4.3</v>
      </c>
    </row>
    <row r="1695" spans="1:15" x14ac:dyDescent="0.25">
      <c r="A1695" t="s">
        <v>2047</v>
      </c>
      <c r="B1695">
        <v>3</v>
      </c>
      <c r="C1695" t="s">
        <v>281</v>
      </c>
      <c r="D1695">
        <v>898.57600000000002</v>
      </c>
      <c r="E1695">
        <v>8659.16</v>
      </c>
      <c r="F1695">
        <v>0.85</v>
      </c>
      <c r="G1695">
        <v>1.05</v>
      </c>
      <c r="H1695">
        <v>46.4</v>
      </c>
      <c r="I1695">
        <v>19.600000000000001</v>
      </c>
      <c r="J1695" t="s">
        <v>1940</v>
      </c>
      <c r="K1695">
        <v>160</v>
      </c>
      <c r="L1695">
        <v>21</v>
      </c>
      <c r="M1695">
        <v>155</v>
      </c>
      <c r="N1695">
        <f t="shared" si="144"/>
        <v>4.01</v>
      </c>
      <c r="O1695">
        <f t="shared" si="145"/>
        <v>4.3</v>
      </c>
    </row>
    <row r="1696" spans="1:15" x14ac:dyDescent="0.25">
      <c r="A1696" t="s">
        <v>2048</v>
      </c>
      <c r="B1696">
        <v>0</v>
      </c>
      <c r="C1696" t="s">
        <v>278</v>
      </c>
      <c r="D1696">
        <v>0</v>
      </c>
      <c r="E1696">
        <v>1464.0400000000002</v>
      </c>
      <c r="G1696">
        <v>1.5</v>
      </c>
      <c r="J1696" t="s">
        <v>1940</v>
      </c>
      <c r="K1696">
        <v>180</v>
      </c>
      <c r="L1696">
        <v>11</v>
      </c>
      <c r="M1696">
        <v>175</v>
      </c>
      <c r="N1696">
        <f t="shared" si="144"/>
        <v>3.09</v>
      </c>
      <c r="O1696">
        <f t="shared" si="145"/>
        <v>2.4</v>
      </c>
    </row>
    <row r="1697" spans="1:15" x14ac:dyDescent="0.25">
      <c r="A1697" t="s">
        <v>2049</v>
      </c>
      <c r="B1697">
        <v>1</v>
      </c>
      <c r="C1697" t="s">
        <v>370</v>
      </c>
      <c r="D1697">
        <v>540.08250898881806</v>
      </c>
      <c r="E1697">
        <v>4030.7284303866513</v>
      </c>
      <c r="F1697">
        <v>0.95</v>
      </c>
      <c r="G1697">
        <v>1.1000000000000001</v>
      </c>
      <c r="H1697">
        <v>26</v>
      </c>
      <c r="I1697">
        <v>12.2</v>
      </c>
      <c r="J1697" t="s">
        <v>1940</v>
      </c>
      <c r="K1697">
        <v>180</v>
      </c>
      <c r="L1697">
        <v>11</v>
      </c>
      <c r="M1697">
        <v>175</v>
      </c>
      <c r="N1697">
        <f t="shared" si="144"/>
        <v>3.09</v>
      </c>
      <c r="O1697">
        <f t="shared" si="145"/>
        <v>2.4</v>
      </c>
    </row>
    <row r="1698" spans="1:15" x14ac:dyDescent="0.25">
      <c r="A1698" t="s">
        <v>2050</v>
      </c>
      <c r="B1698">
        <v>2</v>
      </c>
      <c r="C1698" t="s">
        <v>372</v>
      </c>
      <c r="D1698">
        <v>586.2857034592289</v>
      </c>
      <c r="E1698">
        <v>4375.55079813051</v>
      </c>
      <c r="F1698">
        <v>0.95</v>
      </c>
      <c r="G1698">
        <v>1.1000000000000001</v>
      </c>
      <c r="H1698">
        <v>30</v>
      </c>
      <c r="I1698">
        <v>13.7</v>
      </c>
      <c r="J1698" t="s">
        <v>1940</v>
      </c>
      <c r="K1698">
        <v>180</v>
      </c>
      <c r="L1698">
        <v>11</v>
      </c>
      <c r="M1698">
        <v>175</v>
      </c>
      <c r="N1698">
        <f t="shared" si="144"/>
        <v>3.09</v>
      </c>
      <c r="O1698">
        <f t="shared" si="145"/>
        <v>2.4</v>
      </c>
    </row>
    <row r="1699" spans="1:15" x14ac:dyDescent="0.25">
      <c r="A1699" t="s">
        <v>2051</v>
      </c>
      <c r="B1699">
        <v>3</v>
      </c>
      <c r="C1699" t="s">
        <v>281</v>
      </c>
      <c r="D1699">
        <v>747.79200000000003</v>
      </c>
      <c r="E1699">
        <v>5580.9</v>
      </c>
      <c r="F1699">
        <v>0.95</v>
      </c>
      <c r="G1699">
        <v>1.1000000000000001</v>
      </c>
      <c r="H1699">
        <v>46</v>
      </c>
      <c r="I1699">
        <v>22</v>
      </c>
      <c r="J1699" t="s">
        <v>1940</v>
      </c>
      <c r="K1699">
        <v>180</v>
      </c>
      <c r="L1699">
        <v>11</v>
      </c>
      <c r="M1699">
        <v>175</v>
      </c>
      <c r="N1699">
        <f t="shared" si="144"/>
        <v>3.09</v>
      </c>
      <c r="O1699">
        <f t="shared" si="145"/>
        <v>2.4</v>
      </c>
    </row>
    <row r="1700" spans="1:15" x14ac:dyDescent="0.25">
      <c r="A1700" t="s">
        <v>2052</v>
      </c>
      <c r="B1700">
        <v>0</v>
      </c>
      <c r="C1700" t="s">
        <v>278</v>
      </c>
      <c r="D1700">
        <v>0</v>
      </c>
      <c r="E1700">
        <v>1949.5600000000002</v>
      </c>
      <c r="G1700">
        <v>1.5</v>
      </c>
      <c r="J1700" t="s">
        <v>1940</v>
      </c>
      <c r="K1700">
        <v>180</v>
      </c>
      <c r="L1700">
        <v>16</v>
      </c>
      <c r="M1700">
        <v>175</v>
      </c>
      <c r="N1700">
        <f t="shared" si="144"/>
        <v>2.52</v>
      </c>
      <c r="O1700">
        <f t="shared" si="145"/>
        <v>3.6</v>
      </c>
    </row>
    <row r="1701" spans="1:15" x14ac:dyDescent="0.25">
      <c r="A1701" t="s">
        <v>2053</v>
      </c>
      <c r="B1701">
        <v>1</v>
      </c>
      <c r="C1701" t="s">
        <v>370</v>
      </c>
      <c r="D1701">
        <v>549.04711154719951</v>
      </c>
      <c r="E1701">
        <v>4843.4549704976926</v>
      </c>
      <c r="F1701">
        <v>0.95</v>
      </c>
      <c r="G1701">
        <v>1.1000000000000001</v>
      </c>
      <c r="H1701">
        <v>26</v>
      </c>
      <c r="I1701">
        <v>11.5</v>
      </c>
      <c r="J1701" t="s">
        <v>1940</v>
      </c>
      <c r="K1701">
        <v>180</v>
      </c>
      <c r="L1701">
        <v>16</v>
      </c>
      <c r="M1701">
        <v>175</v>
      </c>
      <c r="N1701">
        <f t="shared" si="144"/>
        <v>2.52</v>
      </c>
      <c r="O1701">
        <f t="shared" si="145"/>
        <v>3.6</v>
      </c>
    </row>
    <row r="1702" spans="1:15" x14ac:dyDescent="0.25">
      <c r="A1702" t="s">
        <v>2054</v>
      </c>
      <c r="B1702">
        <v>2</v>
      </c>
      <c r="C1702" t="s">
        <v>372</v>
      </c>
      <c r="D1702">
        <v>586.1994067202636</v>
      </c>
      <c r="E1702">
        <v>5171.1963699821436</v>
      </c>
      <c r="F1702">
        <v>0.95</v>
      </c>
      <c r="G1702">
        <v>1.1000000000000001</v>
      </c>
      <c r="H1702">
        <v>30</v>
      </c>
      <c r="I1702">
        <v>12.8</v>
      </c>
      <c r="J1702" t="s">
        <v>1940</v>
      </c>
      <c r="K1702">
        <v>180</v>
      </c>
      <c r="L1702">
        <v>16</v>
      </c>
      <c r="M1702">
        <v>175</v>
      </c>
      <c r="N1702">
        <f t="shared" si="144"/>
        <v>2.52</v>
      </c>
      <c r="O1702">
        <f t="shared" si="145"/>
        <v>3.6</v>
      </c>
    </row>
    <row r="1703" spans="1:15" x14ac:dyDescent="0.25">
      <c r="A1703" t="s">
        <v>2055</v>
      </c>
      <c r="B1703">
        <v>3</v>
      </c>
      <c r="C1703" t="s">
        <v>281</v>
      </c>
      <c r="D1703">
        <v>835.6</v>
      </c>
      <c r="E1703">
        <v>7371.3</v>
      </c>
      <c r="F1703">
        <v>0.95</v>
      </c>
      <c r="G1703">
        <v>1.1000000000000001</v>
      </c>
      <c r="H1703">
        <v>46.4</v>
      </c>
      <c r="I1703">
        <v>19.600000000000001</v>
      </c>
      <c r="J1703" t="s">
        <v>1940</v>
      </c>
      <c r="K1703">
        <v>180</v>
      </c>
      <c r="L1703">
        <v>16</v>
      </c>
      <c r="M1703">
        <v>175</v>
      </c>
      <c r="N1703">
        <f t="shared" si="144"/>
        <v>2.52</v>
      </c>
      <c r="O1703">
        <f t="shared" si="145"/>
        <v>3.6</v>
      </c>
    </row>
    <row r="1704" spans="1:15" x14ac:dyDescent="0.25">
      <c r="A1704" t="s">
        <v>2056</v>
      </c>
      <c r="B1704">
        <v>0</v>
      </c>
      <c r="C1704" t="s">
        <v>278</v>
      </c>
      <c r="D1704">
        <v>0</v>
      </c>
      <c r="E1704">
        <v>3044</v>
      </c>
      <c r="G1704">
        <v>1.5</v>
      </c>
      <c r="J1704" t="s">
        <v>1940</v>
      </c>
      <c r="K1704">
        <v>180</v>
      </c>
      <c r="L1704">
        <v>21</v>
      </c>
      <c r="M1704">
        <v>175</v>
      </c>
      <c r="N1704">
        <f t="shared" si="144"/>
        <v>3.96</v>
      </c>
      <c r="O1704">
        <f t="shared" si="145"/>
        <v>4.8</v>
      </c>
    </row>
    <row r="1705" spans="1:15" x14ac:dyDescent="0.25">
      <c r="A1705" t="s">
        <v>2057</v>
      </c>
      <c r="B1705">
        <v>1</v>
      </c>
      <c r="C1705" t="s">
        <v>370</v>
      </c>
      <c r="D1705">
        <v>600.09876829536995</v>
      </c>
      <c r="E1705">
        <v>6016.7573462820046</v>
      </c>
      <c r="F1705">
        <v>0.85</v>
      </c>
      <c r="G1705">
        <v>1.05</v>
      </c>
      <c r="H1705">
        <v>26</v>
      </c>
      <c r="I1705">
        <v>11.5</v>
      </c>
      <c r="J1705" t="s">
        <v>1940</v>
      </c>
      <c r="K1705">
        <v>180</v>
      </c>
      <c r="L1705">
        <v>21</v>
      </c>
      <c r="M1705">
        <v>175</v>
      </c>
      <c r="N1705">
        <f t="shared" si="144"/>
        <v>3.96</v>
      </c>
      <c r="O1705">
        <f t="shared" si="145"/>
        <v>4.8</v>
      </c>
    </row>
    <row r="1706" spans="1:15" x14ac:dyDescent="0.25">
      <c r="A1706" t="s">
        <v>2058</v>
      </c>
      <c r="B1706">
        <v>2</v>
      </c>
      <c r="C1706" t="s">
        <v>372</v>
      </c>
      <c r="D1706">
        <v>640.7055688846217</v>
      </c>
      <c r="E1706">
        <v>6423.892435808023</v>
      </c>
      <c r="F1706">
        <v>0.85</v>
      </c>
      <c r="G1706">
        <v>1.05</v>
      </c>
      <c r="H1706">
        <v>30</v>
      </c>
      <c r="I1706">
        <v>12.8</v>
      </c>
      <c r="J1706" t="s">
        <v>1940</v>
      </c>
      <c r="K1706">
        <v>180</v>
      </c>
      <c r="L1706">
        <v>21</v>
      </c>
      <c r="M1706">
        <v>175</v>
      </c>
      <c r="N1706">
        <f t="shared" si="144"/>
        <v>3.96</v>
      </c>
      <c r="O1706">
        <f t="shared" si="145"/>
        <v>4.8</v>
      </c>
    </row>
    <row r="1707" spans="1:15" x14ac:dyDescent="0.25">
      <c r="A1707" t="s">
        <v>2059</v>
      </c>
      <c r="B1707">
        <v>3</v>
      </c>
      <c r="C1707" t="s">
        <v>281</v>
      </c>
      <c r="D1707">
        <v>913.29600000000016</v>
      </c>
      <c r="E1707">
        <v>9156.9599999999991</v>
      </c>
      <c r="F1707">
        <v>0.85</v>
      </c>
      <c r="G1707">
        <v>1.05</v>
      </c>
      <c r="H1707">
        <v>46.4</v>
      </c>
      <c r="I1707">
        <v>19.600000000000001</v>
      </c>
      <c r="J1707" t="s">
        <v>1940</v>
      </c>
      <c r="K1707">
        <v>180</v>
      </c>
      <c r="L1707">
        <v>21</v>
      </c>
      <c r="M1707">
        <v>175</v>
      </c>
      <c r="N1707">
        <f t="shared" si="144"/>
        <v>3.96</v>
      </c>
      <c r="O1707">
        <f t="shared" si="145"/>
        <v>4.8</v>
      </c>
    </row>
    <row r="1708" spans="1:15" x14ac:dyDescent="0.25">
      <c r="A1708" t="s">
        <v>2060</v>
      </c>
      <c r="B1708">
        <v>0</v>
      </c>
      <c r="C1708" t="s">
        <v>278</v>
      </c>
      <c r="D1708">
        <v>0</v>
      </c>
      <c r="E1708">
        <v>1626.5600000000002</v>
      </c>
      <c r="G1708">
        <v>1.5</v>
      </c>
      <c r="J1708" t="s">
        <v>1940</v>
      </c>
      <c r="K1708">
        <v>200</v>
      </c>
      <c r="L1708">
        <v>11</v>
      </c>
      <c r="M1708">
        <v>195</v>
      </c>
      <c r="N1708">
        <f t="shared" si="144"/>
        <v>2.99</v>
      </c>
      <c r="O1708">
        <f t="shared" si="145"/>
        <v>2.7</v>
      </c>
    </row>
    <row r="1709" spans="1:15" x14ac:dyDescent="0.25">
      <c r="A1709" t="s">
        <v>2061</v>
      </c>
      <c r="B1709">
        <v>1</v>
      </c>
      <c r="C1709" t="s">
        <v>370</v>
      </c>
      <c r="D1709">
        <v>592.80000000000007</v>
      </c>
      <c r="E1709">
        <v>4422.7050634086982</v>
      </c>
      <c r="F1709">
        <v>0.95</v>
      </c>
      <c r="G1709">
        <v>1.1000000000000001</v>
      </c>
      <c r="H1709">
        <v>26</v>
      </c>
      <c r="I1709">
        <v>13.4</v>
      </c>
      <c r="J1709" t="s">
        <v>1940</v>
      </c>
      <c r="K1709">
        <v>200</v>
      </c>
      <c r="L1709">
        <v>11</v>
      </c>
      <c r="M1709">
        <v>195</v>
      </c>
      <c r="N1709">
        <f t="shared" si="144"/>
        <v>2.99</v>
      </c>
      <c r="O1709">
        <f t="shared" si="145"/>
        <v>2.7</v>
      </c>
    </row>
    <row r="1710" spans="1:15" x14ac:dyDescent="0.25">
      <c r="A1710" t="s">
        <v>2062</v>
      </c>
      <c r="B1710">
        <v>2</v>
      </c>
      <c r="C1710" t="s">
        <v>372</v>
      </c>
      <c r="D1710">
        <v>645.6</v>
      </c>
      <c r="E1710">
        <v>4820.649682883678</v>
      </c>
      <c r="F1710">
        <v>0.95</v>
      </c>
      <c r="G1710">
        <v>1.1000000000000001</v>
      </c>
      <c r="H1710">
        <v>30</v>
      </c>
      <c r="I1710">
        <v>14.8</v>
      </c>
      <c r="J1710" t="s">
        <v>1940</v>
      </c>
      <c r="K1710">
        <v>200</v>
      </c>
      <c r="L1710">
        <v>11</v>
      </c>
      <c r="M1710">
        <v>195</v>
      </c>
      <c r="N1710">
        <f t="shared" si="144"/>
        <v>2.99</v>
      </c>
      <c r="O1710">
        <f t="shared" si="145"/>
        <v>2.7</v>
      </c>
    </row>
    <row r="1711" spans="1:15" x14ac:dyDescent="0.25">
      <c r="A1711" t="s">
        <v>2063</v>
      </c>
      <c r="B1711">
        <v>3</v>
      </c>
      <c r="C1711" t="s">
        <v>281</v>
      </c>
      <c r="D1711">
        <v>840</v>
      </c>
      <c r="E1711">
        <v>6269.9</v>
      </c>
      <c r="F1711">
        <v>0.95</v>
      </c>
      <c r="G1711">
        <v>1.1000000000000001</v>
      </c>
      <c r="H1711">
        <v>46.5</v>
      </c>
      <c r="I1711">
        <v>24</v>
      </c>
      <c r="J1711" t="s">
        <v>1940</v>
      </c>
      <c r="K1711">
        <v>200</v>
      </c>
      <c r="L1711">
        <v>11</v>
      </c>
      <c r="M1711">
        <v>195</v>
      </c>
      <c r="N1711">
        <f t="shared" si="144"/>
        <v>2.99</v>
      </c>
      <c r="O1711">
        <f t="shared" si="145"/>
        <v>2.7</v>
      </c>
    </row>
    <row r="1712" spans="1:15" x14ac:dyDescent="0.25">
      <c r="A1712" t="s">
        <v>2064</v>
      </c>
      <c r="B1712">
        <v>0</v>
      </c>
      <c r="C1712" t="s">
        <v>278</v>
      </c>
      <c r="D1712">
        <v>0</v>
      </c>
      <c r="E1712">
        <v>2166.48</v>
      </c>
      <c r="G1712">
        <v>1.5</v>
      </c>
      <c r="J1712" t="s">
        <v>1940</v>
      </c>
      <c r="K1712">
        <v>200</v>
      </c>
      <c r="L1712">
        <v>16</v>
      </c>
      <c r="M1712">
        <v>195</v>
      </c>
      <c r="N1712">
        <f t="shared" si="144"/>
        <v>2.4900000000000002</v>
      </c>
      <c r="O1712">
        <f t="shared" si="145"/>
        <v>4</v>
      </c>
    </row>
    <row r="1713" spans="1:15" x14ac:dyDescent="0.25">
      <c r="A1713" t="s">
        <v>2065</v>
      </c>
      <c r="B1713">
        <v>1</v>
      </c>
      <c r="C1713" t="s">
        <v>370</v>
      </c>
      <c r="D1713">
        <v>694.40000000000009</v>
      </c>
      <c r="E1713">
        <v>5667.1755761695722</v>
      </c>
      <c r="F1713">
        <v>0.95</v>
      </c>
      <c r="G1713">
        <v>1.1000000000000001</v>
      </c>
      <c r="H1713">
        <v>26</v>
      </c>
      <c r="I1713">
        <v>13.2</v>
      </c>
      <c r="J1713" t="s">
        <v>1940</v>
      </c>
      <c r="K1713">
        <v>200</v>
      </c>
      <c r="L1713">
        <v>16</v>
      </c>
      <c r="M1713">
        <v>195</v>
      </c>
      <c r="N1713">
        <f t="shared" si="144"/>
        <v>2.4900000000000002</v>
      </c>
      <c r="O1713">
        <f t="shared" si="145"/>
        <v>4</v>
      </c>
    </row>
    <row r="1714" spans="1:15" x14ac:dyDescent="0.25">
      <c r="A1714" t="s">
        <v>2066</v>
      </c>
      <c r="B1714">
        <v>2</v>
      </c>
      <c r="C1714" t="s">
        <v>372</v>
      </c>
      <c r="D1714">
        <v>731.2</v>
      </c>
      <c r="E1714">
        <v>5971.3549398587584</v>
      </c>
      <c r="F1714">
        <v>0.95</v>
      </c>
      <c r="G1714">
        <v>1.1000000000000001</v>
      </c>
      <c r="H1714">
        <v>30</v>
      </c>
      <c r="I1714">
        <v>14.7</v>
      </c>
      <c r="J1714" t="s">
        <v>1940</v>
      </c>
      <c r="K1714">
        <v>200</v>
      </c>
      <c r="L1714">
        <v>16</v>
      </c>
      <c r="M1714">
        <v>195</v>
      </c>
      <c r="N1714">
        <f t="shared" si="144"/>
        <v>2.4900000000000002</v>
      </c>
      <c r="O1714">
        <f t="shared" si="145"/>
        <v>4</v>
      </c>
    </row>
    <row r="1715" spans="1:15" x14ac:dyDescent="0.25">
      <c r="A1715" t="s">
        <v>2067</v>
      </c>
      <c r="B1715">
        <v>3</v>
      </c>
      <c r="C1715" t="s">
        <v>281</v>
      </c>
      <c r="D1715">
        <v>1056</v>
      </c>
      <c r="E1715">
        <v>8617.7000000000007</v>
      </c>
      <c r="F1715">
        <v>0.95</v>
      </c>
      <c r="G1715">
        <v>1.1000000000000001</v>
      </c>
      <c r="H1715">
        <v>47.1</v>
      </c>
      <c r="I1715">
        <v>23.5</v>
      </c>
      <c r="J1715" t="s">
        <v>1940</v>
      </c>
      <c r="K1715">
        <v>200</v>
      </c>
      <c r="L1715">
        <v>16</v>
      </c>
      <c r="M1715">
        <v>195</v>
      </c>
      <c r="N1715">
        <f t="shared" si="144"/>
        <v>2.4900000000000002</v>
      </c>
      <c r="O1715">
        <f t="shared" si="145"/>
        <v>4</v>
      </c>
    </row>
    <row r="1716" spans="1:15" x14ac:dyDescent="0.25">
      <c r="A1716" t="s">
        <v>2068</v>
      </c>
      <c r="B1716">
        <v>0</v>
      </c>
      <c r="C1716" t="s">
        <v>278</v>
      </c>
      <c r="D1716">
        <v>0</v>
      </c>
      <c r="E1716">
        <v>3382.4</v>
      </c>
      <c r="G1716">
        <v>1.5</v>
      </c>
      <c r="J1716" t="s">
        <v>1940</v>
      </c>
      <c r="K1716">
        <v>200</v>
      </c>
      <c r="L1716">
        <v>21</v>
      </c>
      <c r="M1716">
        <v>195</v>
      </c>
      <c r="N1716">
        <f t="shared" si="144"/>
        <v>3.9</v>
      </c>
      <c r="O1716">
        <f t="shared" si="145"/>
        <v>5.3</v>
      </c>
    </row>
    <row r="1717" spans="1:15" x14ac:dyDescent="0.25">
      <c r="A1717" t="s">
        <v>2069</v>
      </c>
      <c r="B1717">
        <v>1</v>
      </c>
      <c r="C1717" t="s">
        <v>370</v>
      </c>
      <c r="D1717">
        <v>757.3788182893569</v>
      </c>
      <c r="E1717">
        <v>7298.5082710627348</v>
      </c>
      <c r="F1717">
        <v>0.85</v>
      </c>
      <c r="G1717">
        <v>1.05</v>
      </c>
      <c r="H1717">
        <v>26</v>
      </c>
      <c r="I1717">
        <v>13.2</v>
      </c>
      <c r="J1717" t="s">
        <v>1940</v>
      </c>
      <c r="K1717">
        <v>200</v>
      </c>
      <c r="L1717">
        <v>21</v>
      </c>
      <c r="M1717">
        <v>195</v>
      </c>
      <c r="N1717">
        <f t="shared" si="144"/>
        <v>3.9</v>
      </c>
      <c r="O1717">
        <f t="shared" si="145"/>
        <v>5.3</v>
      </c>
    </row>
    <row r="1718" spans="1:15" x14ac:dyDescent="0.25">
      <c r="A1718" t="s">
        <v>2070</v>
      </c>
      <c r="B1718">
        <v>2</v>
      </c>
      <c r="C1718" t="s">
        <v>372</v>
      </c>
      <c r="D1718">
        <v>798.03028636591807</v>
      </c>
      <c r="E1718">
        <v>7690.2476078687869</v>
      </c>
      <c r="F1718">
        <v>0.85</v>
      </c>
      <c r="G1718">
        <v>1.05</v>
      </c>
      <c r="H1718">
        <v>30</v>
      </c>
      <c r="I1718">
        <v>14.7</v>
      </c>
      <c r="J1718" t="s">
        <v>1940</v>
      </c>
      <c r="K1718">
        <v>200</v>
      </c>
      <c r="L1718">
        <v>21</v>
      </c>
      <c r="M1718">
        <v>195</v>
      </c>
      <c r="N1718">
        <f t="shared" si="144"/>
        <v>3.9</v>
      </c>
      <c r="O1718">
        <f t="shared" si="145"/>
        <v>5.3</v>
      </c>
    </row>
    <row r="1719" spans="1:15" x14ac:dyDescent="0.25">
      <c r="A1719" t="s">
        <v>2071</v>
      </c>
      <c r="B1719">
        <v>3</v>
      </c>
      <c r="C1719" t="s">
        <v>281</v>
      </c>
      <c r="D1719">
        <v>1151.6959999999999</v>
      </c>
      <c r="E1719">
        <v>11098.36</v>
      </c>
      <c r="F1719">
        <v>0.85</v>
      </c>
      <c r="G1719">
        <v>1.05</v>
      </c>
      <c r="H1719">
        <v>47.1</v>
      </c>
      <c r="I1719">
        <v>23.5</v>
      </c>
      <c r="J1719" t="s">
        <v>1940</v>
      </c>
      <c r="K1719">
        <v>200</v>
      </c>
      <c r="L1719">
        <v>21</v>
      </c>
      <c r="M1719">
        <v>195</v>
      </c>
      <c r="N1719">
        <f t="shared" si="144"/>
        <v>3.9</v>
      </c>
      <c r="O1719">
        <f t="shared" si="145"/>
        <v>5.3</v>
      </c>
    </row>
    <row r="1720" spans="1:15" x14ac:dyDescent="0.25">
      <c r="A1720" t="s">
        <v>2072</v>
      </c>
      <c r="B1720">
        <v>0</v>
      </c>
      <c r="C1720" t="s">
        <v>278</v>
      </c>
      <c r="D1720">
        <v>0</v>
      </c>
      <c r="E1720">
        <v>1668.7594202898554</v>
      </c>
      <c r="G1720">
        <v>1.5</v>
      </c>
      <c r="J1720" t="s">
        <v>1940</v>
      </c>
      <c r="K1720">
        <v>220</v>
      </c>
      <c r="L1720">
        <v>11</v>
      </c>
      <c r="M1720">
        <v>215</v>
      </c>
      <c r="N1720">
        <f t="shared" si="144"/>
        <v>2.89</v>
      </c>
      <c r="O1720">
        <f t="shared" si="145"/>
        <v>2.9</v>
      </c>
    </row>
    <row r="1721" spans="1:15" x14ac:dyDescent="0.25">
      <c r="A1721" t="s">
        <v>2073</v>
      </c>
      <c r="B1721">
        <v>1</v>
      </c>
      <c r="C1721" t="s">
        <v>370</v>
      </c>
      <c r="D1721">
        <v>647.34982295013458</v>
      </c>
      <c r="E1721">
        <v>4831.2827990970827</v>
      </c>
      <c r="F1721">
        <v>0.95</v>
      </c>
      <c r="G1721">
        <v>1.1000000000000001</v>
      </c>
      <c r="H1721">
        <v>26</v>
      </c>
      <c r="I1721">
        <v>13.4</v>
      </c>
      <c r="J1721" t="s">
        <v>1940</v>
      </c>
      <c r="K1721">
        <v>220</v>
      </c>
      <c r="L1721">
        <v>11</v>
      </c>
      <c r="M1721">
        <v>215</v>
      </c>
      <c r="N1721">
        <f t="shared" si="144"/>
        <v>2.89</v>
      </c>
      <c r="O1721">
        <f t="shared" si="145"/>
        <v>2.9</v>
      </c>
    </row>
    <row r="1722" spans="1:15" x14ac:dyDescent="0.25">
      <c r="A1722" t="s">
        <v>2074</v>
      </c>
      <c r="B1722">
        <v>2</v>
      </c>
      <c r="C1722" t="s">
        <v>372</v>
      </c>
      <c r="D1722">
        <v>707.30928678153032</v>
      </c>
      <c r="E1722">
        <v>5278.770565343093</v>
      </c>
      <c r="F1722">
        <v>0.95</v>
      </c>
      <c r="G1722">
        <v>1.1000000000000001</v>
      </c>
      <c r="H1722">
        <v>30</v>
      </c>
      <c r="I1722">
        <v>14.8</v>
      </c>
      <c r="J1722" t="s">
        <v>1940</v>
      </c>
      <c r="K1722">
        <v>220</v>
      </c>
      <c r="L1722">
        <v>11</v>
      </c>
      <c r="M1722">
        <v>215</v>
      </c>
      <c r="N1722">
        <f t="shared" si="144"/>
        <v>2.89</v>
      </c>
      <c r="O1722">
        <f t="shared" si="145"/>
        <v>2.9</v>
      </c>
    </row>
    <row r="1723" spans="1:15" x14ac:dyDescent="0.25">
      <c r="A1723" t="s">
        <v>2075</v>
      </c>
      <c r="B1723">
        <v>3</v>
      </c>
      <c r="C1723" t="s">
        <v>281</v>
      </c>
      <c r="D1723">
        <v>932.43200000000002</v>
      </c>
      <c r="E1723">
        <v>6958.9</v>
      </c>
      <c r="F1723">
        <v>0.95</v>
      </c>
      <c r="G1723">
        <v>1.1000000000000001</v>
      </c>
      <c r="H1723">
        <v>46.9</v>
      </c>
      <c r="I1723">
        <v>24</v>
      </c>
      <c r="J1723" t="s">
        <v>1940</v>
      </c>
      <c r="K1723">
        <v>220</v>
      </c>
      <c r="L1723">
        <v>11</v>
      </c>
      <c r="M1723">
        <v>215</v>
      </c>
      <c r="N1723">
        <f t="shared" si="144"/>
        <v>2.89</v>
      </c>
      <c r="O1723">
        <f t="shared" si="145"/>
        <v>2.9</v>
      </c>
    </row>
    <row r="1724" spans="1:15" x14ac:dyDescent="0.25">
      <c r="A1724" t="s">
        <v>2076</v>
      </c>
      <c r="B1724">
        <v>0</v>
      </c>
      <c r="C1724" t="s">
        <v>278</v>
      </c>
      <c r="D1724">
        <v>0</v>
      </c>
      <c r="E1724">
        <v>2222.880579710145</v>
      </c>
      <c r="G1724">
        <v>1.5</v>
      </c>
      <c r="J1724" t="s">
        <v>1940</v>
      </c>
      <c r="K1724">
        <v>220</v>
      </c>
      <c r="L1724">
        <v>16</v>
      </c>
      <c r="M1724">
        <v>215</v>
      </c>
      <c r="N1724">
        <f t="shared" si="144"/>
        <v>2.4500000000000002</v>
      </c>
      <c r="O1724">
        <f t="shared" si="145"/>
        <v>4.4000000000000004</v>
      </c>
    </row>
    <row r="1725" spans="1:15" x14ac:dyDescent="0.25">
      <c r="A1725" t="s">
        <v>2077</v>
      </c>
      <c r="B1725">
        <v>1</v>
      </c>
      <c r="C1725" t="s">
        <v>370</v>
      </c>
      <c r="D1725">
        <v>770.68650756800855</v>
      </c>
      <c r="E1725">
        <v>6291.7251954043459</v>
      </c>
      <c r="F1725">
        <v>0.95</v>
      </c>
      <c r="G1725">
        <v>1.1000000000000001</v>
      </c>
      <c r="H1725">
        <v>26</v>
      </c>
      <c r="I1725">
        <v>15.5</v>
      </c>
      <c r="J1725" t="s">
        <v>1940</v>
      </c>
      <c r="K1725">
        <v>220</v>
      </c>
      <c r="L1725">
        <v>16</v>
      </c>
      <c r="M1725">
        <v>215</v>
      </c>
      <c r="N1725">
        <f t="shared" si="144"/>
        <v>2.4500000000000002</v>
      </c>
      <c r="O1725">
        <f t="shared" si="145"/>
        <v>4.4000000000000004</v>
      </c>
    </row>
    <row r="1726" spans="1:15" x14ac:dyDescent="0.25">
      <c r="A1726" t="s">
        <v>2078</v>
      </c>
      <c r="B1726">
        <v>2</v>
      </c>
      <c r="C1726" t="s">
        <v>372</v>
      </c>
      <c r="D1726">
        <v>802.79287801192663</v>
      </c>
      <c r="E1726">
        <v>6553.83496101116</v>
      </c>
      <c r="F1726">
        <v>0.95</v>
      </c>
      <c r="G1726">
        <v>1.1000000000000001</v>
      </c>
      <c r="H1726">
        <v>30</v>
      </c>
      <c r="I1726">
        <v>16.8</v>
      </c>
      <c r="J1726" t="s">
        <v>1940</v>
      </c>
      <c r="K1726">
        <v>220</v>
      </c>
      <c r="L1726">
        <v>16</v>
      </c>
      <c r="M1726">
        <v>215</v>
      </c>
      <c r="N1726">
        <f t="shared" si="144"/>
        <v>2.4500000000000002</v>
      </c>
      <c r="O1726">
        <f t="shared" si="145"/>
        <v>4.4000000000000004</v>
      </c>
    </row>
    <row r="1727" spans="1:15" x14ac:dyDescent="0.25">
      <c r="A1727" t="s">
        <v>2079</v>
      </c>
      <c r="B1727">
        <v>3</v>
      </c>
      <c r="C1727" t="s">
        <v>281</v>
      </c>
      <c r="D1727">
        <v>1171.6000000000001</v>
      </c>
      <c r="E1727">
        <v>9564.7000000000007</v>
      </c>
      <c r="F1727">
        <v>0.95</v>
      </c>
      <c r="G1727">
        <v>1.1000000000000001</v>
      </c>
      <c r="H1727">
        <v>47.8</v>
      </c>
      <c r="I1727">
        <v>27.5</v>
      </c>
      <c r="J1727" t="s">
        <v>1940</v>
      </c>
      <c r="K1727">
        <v>220</v>
      </c>
      <c r="L1727">
        <v>16</v>
      </c>
      <c r="M1727">
        <v>215</v>
      </c>
      <c r="N1727">
        <f t="shared" si="144"/>
        <v>2.4500000000000002</v>
      </c>
      <c r="O1727">
        <f t="shared" si="145"/>
        <v>4.4000000000000004</v>
      </c>
    </row>
    <row r="1728" spans="1:15" x14ac:dyDescent="0.25">
      <c r="A1728" t="s">
        <v>2080</v>
      </c>
      <c r="B1728">
        <v>0</v>
      </c>
      <c r="C1728" t="s">
        <v>278</v>
      </c>
      <c r="D1728">
        <v>0</v>
      </c>
      <c r="E1728">
        <v>3470.9101449275363</v>
      </c>
      <c r="G1728">
        <v>1.5</v>
      </c>
      <c r="J1728" t="s">
        <v>1940</v>
      </c>
      <c r="K1728">
        <v>220</v>
      </c>
      <c r="L1728">
        <v>21</v>
      </c>
      <c r="M1728">
        <v>215</v>
      </c>
      <c r="N1728">
        <f t="shared" si="144"/>
        <v>3.85</v>
      </c>
      <c r="O1728">
        <f t="shared" si="145"/>
        <v>5.9</v>
      </c>
    </row>
    <row r="1729" spans="1:15" x14ac:dyDescent="0.25">
      <c r="A1729" t="s">
        <v>2081</v>
      </c>
      <c r="B1729">
        <v>1</v>
      </c>
      <c r="C1729" t="s">
        <v>370</v>
      </c>
      <c r="D1729">
        <v>840.84555515350985</v>
      </c>
      <c r="E1729">
        <v>8102.8384881891643</v>
      </c>
      <c r="F1729">
        <v>0.85</v>
      </c>
      <c r="G1729">
        <v>1.05</v>
      </c>
      <c r="H1729">
        <v>26</v>
      </c>
      <c r="I1729">
        <v>15.5</v>
      </c>
      <c r="J1729" t="s">
        <v>1940</v>
      </c>
      <c r="K1729">
        <v>220</v>
      </c>
      <c r="L1729">
        <v>21</v>
      </c>
      <c r="M1729">
        <v>215</v>
      </c>
      <c r="N1729">
        <f t="shared" si="144"/>
        <v>3.85</v>
      </c>
      <c r="O1729">
        <f t="shared" si="145"/>
        <v>5.9</v>
      </c>
    </row>
    <row r="1730" spans="1:15" x14ac:dyDescent="0.25">
      <c r="A1730" t="s">
        <v>2082</v>
      </c>
      <c r="B1730">
        <v>2</v>
      </c>
      <c r="C1730" t="s">
        <v>372</v>
      </c>
      <c r="D1730">
        <v>875.87471242404683</v>
      </c>
      <c r="E1730">
        <v>8440.3982243391856</v>
      </c>
      <c r="F1730">
        <v>0.85</v>
      </c>
      <c r="G1730">
        <v>1.05</v>
      </c>
      <c r="H1730">
        <v>30</v>
      </c>
      <c r="I1730">
        <v>16.8</v>
      </c>
      <c r="J1730" t="s">
        <v>1940</v>
      </c>
      <c r="K1730">
        <v>220</v>
      </c>
      <c r="L1730">
        <v>21</v>
      </c>
      <c r="M1730">
        <v>215</v>
      </c>
      <c r="N1730">
        <f t="shared" si="144"/>
        <v>3.85</v>
      </c>
      <c r="O1730">
        <f t="shared" si="145"/>
        <v>5.9</v>
      </c>
    </row>
    <row r="1731" spans="1:15" x14ac:dyDescent="0.25">
      <c r="A1731" t="s">
        <v>2083</v>
      </c>
      <c r="B1731">
        <v>3</v>
      </c>
      <c r="C1731" t="s">
        <v>281</v>
      </c>
      <c r="D1731">
        <v>1278.2560000000001</v>
      </c>
      <c r="E1731">
        <v>12317.96</v>
      </c>
      <c r="F1731">
        <v>0.85</v>
      </c>
      <c r="G1731">
        <v>1.05</v>
      </c>
      <c r="H1731">
        <v>47.8</v>
      </c>
      <c r="I1731">
        <v>27.5</v>
      </c>
      <c r="J1731" t="s">
        <v>1940</v>
      </c>
      <c r="K1731">
        <v>220</v>
      </c>
      <c r="L1731">
        <v>21</v>
      </c>
      <c r="M1731">
        <v>215</v>
      </c>
      <c r="N1731">
        <f t="shared" si="144"/>
        <v>3.85</v>
      </c>
      <c r="O1731">
        <f t="shared" si="145"/>
        <v>5.9</v>
      </c>
    </row>
    <row r="1732" spans="1:15" x14ac:dyDescent="0.25">
      <c r="A1732" t="s">
        <v>2084</v>
      </c>
      <c r="B1732">
        <v>0</v>
      </c>
      <c r="C1732" t="s">
        <v>278</v>
      </c>
      <c r="D1732">
        <v>0</v>
      </c>
      <c r="E1732">
        <v>1951.6000000000001</v>
      </c>
      <c r="G1732">
        <v>1.5</v>
      </c>
      <c r="J1732" t="s">
        <v>1940</v>
      </c>
      <c r="K1732">
        <v>240</v>
      </c>
      <c r="L1732">
        <v>11</v>
      </c>
      <c r="M1732">
        <v>235</v>
      </c>
      <c r="N1732">
        <f t="shared" si="144"/>
        <v>2.79</v>
      </c>
      <c r="O1732">
        <f t="shared" si="145"/>
        <v>3.2</v>
      </c>
    </row>
    <row r="1733" spans="1:15" x14ac:dyDescent="0.25">
      <c r="A1733" t="s">
        <v>2085</v>
      </c>
      <c r="B1733">
        <v>1</v>
      </c>
      <c r="C1733" t="s">
        <v>370</v>
      </c>
      <c r="D1733">
        <v>701.6</v>
      </c>
      <c r="E1733">
        <v>5237.9452617275747</v>
      </c>
      <c r="F1733">
        <v>0.95</v>
      </c>
      <c r="G1733">
        <v>1.1000000000000001</v>
      </c>
      <c r="H1733">
        <v>26</v>
      </c>
      <c r="I1733">
        <v>14.8</v>
      </c>
      <c r="J1733" t="s">
        <v>1940</v>
      </c>
      <c r="K1733">
        <v>240</v>
      </c>
      <c r="L1733">
        <v>11</v>
      </c>
      <c r="M1733">
        <v>235</v>
      </c>
      <c r="N1733">
        <f t="shared" si="144"/>
        <v>2.79</v>
      </c>
      <c r="O1733">
        <f t="shared" si="145"/>
        <v>3.2</v>
      </c>
    </row>
    <row r="1734" spans="1:15" x14ac:dyDescent="0.25">
      <c r="A1734" t="s">
        <v>2086</v>
      </c>
      <c r="B1734">
        <v>2</v>
      </c>
      <c r="C1734" t="s">
        <v>372</v>
      </c>
      <c r="D1734">
        <v>768.80000000000007</v>
      </c>
      <c r="E1734">
        <v>5738.028861571599</v>
      </c>
      <c r="F1734">
        <v>0.95</v>
      </c>
      <c r="G1734">
        <v>1.1000000000000001</v>
      </c>
      <c r="H1734">
        <v>30</v>
      </c>
      <c r="I1734">
        <v>16.600000000000001</v>
      </c>
      <c r="J1734" t="s">
        <v>1940</v>
      </c>
      <c r="K1734">
        <v>240</v>
      </c>
      <c r="L1734">
        <v>11</v>
      </c>
      <c r="M1734">
        <v>235</v>
      </c>
      <c r="N1734">
        <f t="shared" si="144"/>
        <v>2.79</v>
      </c>
      <c r="O1734">
        <f t="shared" si="145"/>
        <v>3.2</v>
      </c>
    </row>
    <row r="1735" spans="1:15" x14ac:dyDescent="0.25">
      <c r="A1735" t="s">
        <v>2087</v>
      </c>
      <c r="B1735">
        <v>3</v>
      </c>
      <c r="C1735" t="s">
        <v>281</v>
      </c>
      <c r="D1735">
        <v>1024.8</v>
      </c>
      <c r="E1735">
        <v>7647.9</v>
      </c>
      <c r="F1735">
        <v>0.95</v>
      </c>
      <c r="G1735">
        <v>1.1000000000000001</v>
      </c>
      <c r="H1735">
        <v>47.2</v>
      </c>
      <c r="I1735">
        <v>28</v>
      </c>
      <c r="J1735" t="s">
        <v>1940</v>
      </c>
      <c r="K1735">
        <v>240</v>
      </c>
      <c r="L1735">
        <v>11</v>
      </c>
      <c r="M1735">
        <v>235</v>
      </c>
      <c r="N1735">
        <f t="shared" si="144"/>
        <v>2.79</v>
      </c>
      <c r="O1735">
        <f t="shared" si="145"/>
        <v>3.2</v>
      </c>
    </row>
    <row r="1736" spans="1:15" x14ac:dyDescent="0.25">
      <c r="A1736" t="s">
        <v>2088</v>
      </c>
      <c r="B1736">
        <v>0</v>
      </c>
      <c r="C1736" t="s">
        <v>278</v>
      </c>
      <c r="D1736">
        <v>0</v>
      </c>
      <c r="E1736">
        <v>2599.6400000000003</v>
      </c>
      <c r="G1736">
        <v>1.5</v>
      </c>
      <c r="J1736" t="s">
        <v>1940</v>
      </c>
      <c r="K1736">
        <v>240</v>
      </c>
      <c r="L1736">
        <v>16</v>
      </c>
      <c r="M1736">
        <v>235</v>
      </c>
      <c r="N1736">
        <f t="shared" si="144"/>
        <v>2.42</v>
      </c>
      <c r="O1736">
        <f t="shared" si="145"/>
        <v>4.8</v>
      </c>
    </row>
    <row r="1737" spans="1:15" x14ac:dyDescent="0.25">
      <c r="A1737" t="s">
        <v>2089</v>
      </c>
      <c r="B1737">
        <v>1</v>
      </c>
      <c r="C1737" t="s">
        <v>370</v>
      </c>
      <c r="D1737">
        <v>847.2</v>
      </c>
      <c r="E1737">
        <v>6916.3686790875245</v>
      </c>
      <c r="F1737">
        <v>0.95</v>
      </c>
      <c r="G1737">
        <v>1.1000000000000001</v>
      </c>
      <c r="H1737">
        <v>26</v>
      </c>
      <c r="I1737">
        <v>16.399999999999999</v>
      </c>
      <c r="J1737" t="s">
        <v>1940</v>
      </c>
      <c r="K1737">
        <v>240</v>
      </c>
      <c r="L1737">
        <v>16</v>
      </c>
      <c r="M1737">
        <v>235</v>
      </c>
      <c r="N1737">
        <f t="shared" si="144"/>
        <v>2.42</v>
      </c>
      <c r="O1737">
        <f t="shared" si="145"/>
        <v>4.8</v>
      </c>
    </row>
    <row r="1738" spans="1:15" x14ac:dyDescent="0.25">
      <c r="A1738" t="s">
        <v>2090</v>
      </c>
      <c r="B1738">
        <v>2</v>
      </c>
      <c r="C1738" t="s">
        <v>372</v>
      </c>
      <c r="D1738">
        <v>878.40000000000009</v>
      </c>
      <c r="E1738">
        <v>7167.9744986485921</v>
      </c>
      <c r="F1738">
        <v>0.95</v>
      </c>
      <c r="G1738">
        <v>1.1000000000000001</v>
      </c>
      <c r="H1738">
        <v>30</v>
      </c>
      <c r="I1738">
        <v>17.7</v>
      </c>
      <c r="J1738" t="s">
        <v>1940</v>
      </c>
      <c r="K1738">
        <v>240</v>
      </c>
      <c r="L1738">
        <v>16</v>
      </c>
      <c r="M1738">
        <v>235</v>
      </c>
      <c r="N1738">
        <f t="shared" si="144"/>
        <v>2.42</v>
      </c>
      <c r="O1738">
        <f t="shared" si="145"/>
        <v>4.8</v>
      </c>
    </row>
    <row r="1739" spans="1:15" x14ac:dyDescent="0.25">
      <c r="A1739" t="s">
        <v>2091</v>
      </c>
      <c r="B1739">
        <v>3</v>
      </c>
      <c r="C1739" t="s">
        <v>281</v>
      </c>
      <c r="D1739">
        <v>1288</v>
      </c>
      <c r="E1739">
        <v>10511.7</v>
      </c>
      <c r="F1739">
        <v>0.95</v>
      </c>
      <c r="G1739">
        <v>1.1000000000000001</v>
      </c>
      <c r="H1739">
        <v>48.1</v>
      </c>
      <c r="I1739">
        <v>29.7</v>
      </c>
      <c r="J1739" t="s">
        <v>1940</v>
      </c>
      <c r="K1739">
        <v>240</v>
      </c>
      <c r="L1739">
        <v>16</v>
      </c>
      <c r="M1739">
        <v>235</v>
      </c>
      <c r="N1739">
        <f t="shared" si="144"/>
        <v>2.42</v>
      </c>
      <c r="O1739">
        <f t="shared" si="145"/>
        <v>4.8</v>
      </c>
    </row>
    <row r="1740" spans="1:15" x14ac:dyDescent="0.25">
      <c r="A1740" t="s">
        <v>2092</v>
      </c>
      <c r="B1740">
        <v>0</v>
      </c>
      <c r="C1740" t="s">
        <v>278</v>
      </c>
      <c r="D1740">
        <v>0</v>
      </c>
      <c r="E1740">
        <v>4059.2000000000003</v>
      </c>
      <c r="G1740">
        <v>1.5</v>
      </c>
      <c r="J1740" t="s">
        <v>1940</v>
      </c>
      <c r="K1740">
        <v>240</v>
      </c>
      <c r="L1740">
        <v>21</v>
      </c>
      <c r="M1740">
        <v>235</v>
      </c>
      <c r="N1740">
        <f t="shared" si="144"/>
        <v>3.79</v>
      </c>
      <c r="O1740">
        <f t="shared" si="145"/>
        <v>6.4</v>
      </c>
    </row>
    <row r="1741" spans="1:15" x14ac:dyDescent="0.25">
      <c r="A1741" t="s">
        <v>2093</v>
      </c>
      <c r="B1741">
        <v>1</v>
      </c>
      <c r="C1741" t="s">
        <v>370</v>
      </c>
      <c r="D1741">
        <v>924.3248363519715</v>
      </c>
      <c r="E1741">
        <v>8907.2895892451361</v>
      </c>
      <c r="F1741">
        <v>0.85</v>
      </c>
      <c r="G1741">
        <v>1.05</v>
      </c>
      <c r="H1741">
        <v>26</v>
      </c>
      <c r="I1741">
        <v>16.399999999999999</v>
      </c>
      <c r="J1741" t="s">
        <v>1940</v>
      </c>
      <c r="K1741">
        <v>240</v>
      </c>
      <c r="L1741">
        <v>21</v>
      </c>
      <c r="M1741">
        <v>235</v>
      </c>
      <c r="N1741">
        <f t="shared" si="144"/>
        <v>3.79</v>
      </c>
      <c r="O1741">
        <f t="shared" si="145"/>
        <v>6.4</v>
      </c>
    </row>
    <row r="1742" spans="1:15" x14ac:dyDescent="0.25">
      <c r="A1742" t="s">
        <v>2094</v>
      </c>
      <c r="B1742">
        <v>2</v>
      </c>
      <c r="C1742" t="s">
        <v>372</v>
      </c>
      <c r="D1742">
        <v>957.9502138848635</v>
      </c>
      <c r="E1742">
        <v>9231.3217513746804</v>
      </c>
      <c r="F1742">
        <v>0.85</v>
      </c>
      <c r="G1742">
        <v>1.05</v>
      </c>
      <c r="H1742">
        <v>30</v>
      </c>
      <c r="I1742">
        <v>17.7</v>
      </c>
      <c r="J1742" t="s">
        <v>1940</v>
      </c>
      <c r="K1742">
        <v>240</v>
      </c>
      <c r="L1742">
        <v>21</v>
      </c>
      <c r="M1742">
        <v>235</v>
      </c>
      <c r="N1742">
        <f t="shared" si="144"/>
        <v>3.79</v>
      </c>
      <c r="O1742">
        <f t="shared" si="145"/>
        <v>6.4</v>
      </c>
    </row>
    <row r="1743" spans="1:15" x14ac:dyDescent="0.25">
      <c r="A1743" t="s">
        <v>2095</v>
      </c>
      <c r="B1743">
        <v>3</v>
      </c>
      <c r="C1743" t="s">
        <v>281</v>
      </c>
      <c r="D1743">
        <v>1404.816</v>
      </c>
      <c r="E1743">
        <v>13537.56</v>
      </c>
      <c r="F1743">
        <v>0.85</v>
      </c>
      <c r="G1743">
        <v>1.05</v>
      </c>
      <c r="H1743">
        <v>48.1</v>
      </c>
      <c r="I1743">
        <v>29.7</v>
      </c>
      <c r="J1743" t="s">
        <v>1940</v>
      </c>
      <c r="K1743">
        <v>240</v>
      </c>
      <c r="L1743">
        <v>21</v>
      </c>
      <c r="M1743">
        <v>235</v>
      </c>
      <c r="N1743">
        <f t="shared" si="144"/>
        <v>3.79</v>
      </c>
      <c r="O1743">
        <f t="shared" si="145"/>
        <v>6.4</v>
      </c>
    </row>
    <row r="1744" spans="1:15" x14ac:dyDescent="0.25">
      <c r="A1744" t="s">
        <v>2096</v>
      </c>
      <c r="B1744">
        <v>0</v>
      </c>
      <c r="C1744" t="s">
        <v>278</v>
      </c>
      <c r="D1744">
        <v>0</v>
      </c>
      <c r="E1744">
        <v>488.24</v>
      </c>
      <c r="G1744">
        <v>1.5</v>
      </c>
      <c r="J1744" t="s">
        <v>422</v>
      </c>
      <c r="K1744">
        <v>60</v>
      </c>
      <c r="L1744">
        <v>11</v>
      </c>
      <c r="M1744" t="s">
        <v>368</v>
      </c>
      <c r="N1744">
        <f t="shared" si="144"/>
        <v>3.69</v>
      </c>
      <c r="O1744">
        <f t="shared" si="145"/>
        <v>0.8</v>
      </c>
    </row>
    <row r="1745" spans="1:15" x14ac:dyDescent="0.25">
      <c r="A1745" t="s">
        <v>2097</v>
      </c>
      <c r="B1745">
        <v>1</v>
      </c>
      <c r="C1745" t="s">
        <v>370</v>
      </c>
      <c r="D1745">
        <v>148.02500000000001</v>
      </c>
      <c r="E1745">
        <v>1142.0361657917249</v>
      </c>
      <c r="F1745">
        <v>0.95</v>
      </c>
      <c r="G1745">
        <v>1.1000000000000001</v>
      </c>
      <c r="H1745">
        <v>26</v>
      </c>
      <c r="I1745">
        <v>4.8</v>
      </c>
      <c r="J1745" t="s">
        <v>422</v>
      </c>
      <c r="K1745">
        <v>60</v>
      </c>
      <c r="L1745">
        <v>11</v>
      </c>
      <c r="M1745" t="s">
        <v>368</v>
      </c>
      <c r="N1745">
        <f t="shared" si="144"/>
        <v>3.69</v>
      </c>
      <c r="O1745">
        <f t="shared" si="145"/>
        <v>0.8</v>
      </c>
    </row>
    <row r="1746" spans="1:15" x14ac:dyDescent="0.25">
      <c r="A1746" t="s">
        <v>2098</v>
      </c>
      <c r="B1746">
        <v>2</v>
      </c>
      <c r="C1746" t="s">
        <v>372</v>
      </c>
      <c r="D1746">
        <v>158.875</v>
      </c>
      <c r="E1746">
        <v>1222.9946868592929</v>
      </c>
      <c r="F1746">
        <v>0.95</v>
      </c>
      <c r="G1746">
        <v>1.1000000000000001</v>
      </c>
      <c r="H1746">
        <v>30</v>
      </c>
      <c r="I1746">
        <v>5.4</v>
      </c>
      <c r="J1746" t="s">
        <v>422</v>
      </c>
      <c r="K1746">
        <v>60</v>
      </c>
      <c r="L1746">
        <v>11</v>
      </c>
      <c r="M1746" t="s">
        <v>368</v>
      </c>
      <c r="N1746">
        <f t="shared" si="144"/>
        <v>3.69</v>
      </c>
      <c r="O1746">
        <f t="shared" si="145"/>
        <v>0.8</v>
      </c>
    </row>
    <row r="1747" spans="1:15" x14ac:dyDescent="0.25">
      <c r="A1747" t="s">
        <v>2099</v>
      </c>
      <c r="B1747">
        <v>3</v>
      </c>
      <c r="C1747" t="s">
        <v>281</v>
      </c>
      <c r="D1747">
        <v>187.55</v>
      </c>
      <c r="E1747">
        <v>1446.9</v>
      </c>
      <c r="F1747">
        <v>0.95</v>
      </c>
      <c r="G1747">
        <v>1.1000000000000001</v>
      </c>
      <c r="H1747">
        <v>40</v>
      </c>
      <c r="I1747">
        <v>6.8</v>
      </c>
      <c r="J1747" t="s">
        <v>422</v>
      </c>
      <c r="K1747">
        <v>60</v>
      </c>
      <c r="L1747">
        <v>11</v>
      </c>
      <c r="M1747" t="s">
        <v>368</v>
      </c>
      <c r="N1747">
        <f t="shared" si="144"/>
        <v>3.69</v>
      </c>
      <c r="O1747">
        <f t="shared" si="145"/>
        <v>0.8</v>
      </c>
    </row>
    <row r="1748" spans="1:15" x14ac:dyDescent="0.25">
      <c r="A1748" t="s">
        <v>2100</v>
      </c>
      <c r="B1748">
        <v>0</v>
      </c>
      <c r="C1748" t="s">
        <v>278</v>
      </c>
      <c r="D1748">
        <v>0</v>
      </c>
      <c r="E1748">
        <v>650.08000000000004</v>
      </c>
      <c r="G1748">
        <v>1.5</v>
      </c>
      <c r="J1748" t="s">
        <v>422</v>
      </c>
      <c r="K1748">
        <v>60</v>
      </c>
      <c r="L1748">
        <v>16</v>
      </c>
      <c r="M1748" t="s">
        <v>368</v>
      </c>
      <c r="N1748">
        <f t="shared" si="144"/>
        <v>2.73</v>
      </c>
      <c r="O1748">
        <f t="shared" si="145"/>
        <v>1.2</v>
      </c>
    </row>
    <row r="1749" spans="1:15" x14ac:dyDescent="0.25">
      <c r="A1749" t="s">
        <v>2101</v>
      </c>
      <c r="B1749">
        <v>1</v>
      </c>
      <c r="C1749" t="s">
        <v>370</v>
      </c>
      <c r="D1749">
        <v>165.85</v>
      </c>
      <c r="E1749">
        <v>1399.7241764138612</v>
      </c>
      <c r="F1749">
        <v>0.95</v>
      </c>
      <c r="G1749">
        <v>1.1000000000000001</v>
      </c>
      <c r="H1749">
        <v>26</v>
      </c>
      <c r="I1749">
        <v>4.8</v>
      </c>
      <c r="J1749" t="s">
        <v>422</v>
      </c>
      <c r="K1749">
        <v>60</v>
      </c>
      <c r="L1749">
        <v>16</v>
      </c>
      <c r="M1749" t="s">
        <v>368</v>
      </c>
      <c r="N1749">
        <f t="shared" si="144"/>
        <v>2.73</v>
      </c>
      <c r="O1749">
        <f t="shared" si="145"/>
        <v>1.2</v>
      </c>
    </row>
    <row r="1750" spans="1:15" x14ac:dyDescent="0.25">
      <c r="A1750" t="s">
        <v>2102</v>
      </c>
      <c r="B1750">
        <v>2</v>
      </c>
      <c r="C1750" t="s">
        <v>372</v>
      </c>
      <c r="D1750">
        <v>178.25</v>
      </c>
      <c r="E1750">
        <v>1502.5729206967153</v>
      </c>
      <c r="F1750">
        <v>0.95</v>
      </c>
      <c r="G1750">
        <v>1.1000000000000001</v>
      </c>
      <c r="H1750">
        <v>30</v>
      </c>
      <c r="I1750">
        <v>5.5</v>
      </c>
      <c r="J1750" t="s">
        <v>422</v>
      </c>
      <c r="K1750">
        <v>60</v>
      </c>
      <c r="L1750">
        <v>16</v>
      </c>
      <c r="M1750" t="s">
        <v>368</v>
      </c>
      <c r="N1750">
        <f t="shared" si="144"/>
        <v>2.73</v>
      </c>
      <c r="O1750">
        <f t="shared" si="145"/>
        <v>1.2</v>
      </c>
    </row>
    <row r="1751" spans="1:15" x14ac:dyDescent="0.25">
      <c r="A1751" t="s">
        <v>2103</v>
      </c>
      <c r="B1751">
        <v>3</v>
      </c>
      <c r="C1751" t="s">
        <v>281</v>
      </c>
      <c r="D1751">
        <v>236.375</v>
      </c>
      <c r="E1751">
        <v>1988.7</v>
      </c>
      <c r="F1751">
        <v>0.95</v>
      </c>
      <c r="G1751">
        <v>1.1000000000000001</v>
      </c>
      <c r="H1751">
        <v>41.1</v>
      </c>
      <c r="I1751">
        <v>7.2</v>
      </c>
      <c r="J1751" t="s">
        <v>422</v>
      </c>
      <c r="K1751">
        <v>60</v>
      </c>
      <c r="L1751">
        <v>16</v>
      </c>
      <c r="M1751" t="s">
        <v>368</v>
      </c>
      <c r="N1751">
        <f t="shared" si="144"/>
        <v>2.73</v>
      </c>
      <c r="O1751">
        <f t="shared" si="145"/>
        <v>1.2</v>
      </c>
    </row>
    <row r="1752" spans="1:15" x14ac:dyDescent="0.25">
      <c r="A1752" t="s">
        <v>2104</v>
      </c>
      <c r="B1752">
        <v>0</v>
      </c>
      <c r="C1752" t="s">
        <v>278</v>
      </c>
      <c r="D1752">
        <v>0</v>
      </c>
      <c r="E1752">
        <v>1014.4000000000001</v>
      </c>
      <c r="G1752">
        <v>1.5</v>
      </c>
      <c r="J1752" t="s">
        <v>422</v>
      </c>
      <c r="K1752">
        <v>60</v>
      </c>
      <c r="L1752">
        <v>21</v>
      </c>
      <c r="M1752" t="s">
        <v>368</v>
      </c>
      <c r="N1752">
        <f t="shared" si="144"/>
        <v>4.28</v>
      </c>
      <c r="O1752">
        <f t="shared" si="145"/>
        <v>1.6</v>
      </c>
    </row>
    <row r="1753" spans="1:15" x14ac:dyDescent="0.25">
      <c r="A1753" t="s">
        <v>2105</v>
      </c>
      <c r="B1753">
        <v>1</v>
      </c>
      <c r="C1753" t="s">
        <v>370</v>
      </c>
      <c r="D1753">
        <v>181.21772191047671</v>
      </c>
      <c r="E1753">
        <v>1802.6437228662567</v>
      </c>
      <c r="F1753">
        <v>0.85</v>
      </c>
      <c r="G1753">
        <v>1.05</v>
      </c>
      <c r="H1753">
        <v>26</v>
      </c>
      <c r="I1753">
        <v>4.8</v>
      </c>
      <c r="J1753" t="s">
        <v>422</v>
      </c>
      <c r="K1753">
        <v>60</v>
      </c>
      <c r="L1753">
        <v>21</v>
      </c>
      <c r="M1753" t="s">
        <v>368</v>
      </c>
      <c r="N1753">
        <f t="shared" si="144"/>
        <v>4.28</v>
      </c>
      <c r="O1753">
        <f t="shared" si="145"/>
        <v>1.6</v>
      </c>
    </row>
    <row r="1754" spans="1:15" x14ac:dyDescent="0.25">
      <c r="A1754" t="s">
        <v>2106</v>
      </c>
      <c r="B1754">
        <v>2</v>
      </c>
      <c r="C1754" t="s">
        <v>372</v>
      </c>
      <c r="D1754">
        <v>194.53321324395014</v>
      </c>
      <c r="E1754">
        <v>1935.0981352499616</v>
      </c>
      <c r="F1754">
        <v>0.85</v>
      </c>
      <c r="G1754">
        <v>1.05</v>
      </c>
      <c r="H1754">
        <v>30</v>
      </c>
      <c r="I1754">
        <v>5.5</v>
      </c>
      <c r="J1754" t="s">
        <v>422</v>
      </c>
      <c r="K1754">
        <v>60</v>
      </c>
      <c r="L1754">
        <v>21</v>
      </c>
      <c r="M1754" t="s">
        <v>368</v>
      </c>
      <c r="N1754">
        <f t="shared" si="144"/>
        <v>4.28</v>
      </c>
      <c r="O1754">
        <f t="shared" si="145"/>
        <v>1.6</v>
      </c>
    </row>
    <row r="1755" spans="1:15" x14ac:dyDescent="0.25">
      <c r="A1755" t="s">
        <v>2107</v>
      </c>
      <c r="B1755">
        <v>3</v>
      </c>
      <c r="C1755" t="s">
        <v>281</v>
      </c>
      <c r="D1755">
        <v>257.47050000000002</v>
      </c>
      <c r="E1755">
        <v>2561.16</v>
      </c>
      <c r="F1755">
        <v>0.85</v>
      </c>
      <c r="G1755">
        <v>1.05</v>
      </c>
      <c r="H1755">
        <v>41.1</v>
      </c>
      <c r="I1755">
        <v>7.2</v>
      </c>
      <c r="J1755" t="s">
        <v>422</v>
      </c>
      <c r="K1755">
        <v>60</v>
      </c>
      <c r="L1755">
        <v>21</v>
      </c>
      <c r="M1755" t="s">
        <v>368</v>
      </c>
      <c r="N1755">
        <f t="shared" si="144"/>
        <v>4.28</v>
      </c>
      <c r="O1755">
        <f t="shared" si="145"/>
        <v>1.6</v>
      </c>
    </row>
    <row r="1756" spans="1:15" x14ac:dyDescent="0.25">
      <c r="A1756" t="s">
        <v>2108</v>
      </c>
      <c r="B1756">
        <v>0</v>
      </c>
      <c r="C1756" t="s">
        <v>278</v>
      </c>
      <c r="D1756">
        <v>0</v>
      </c>
      <c r="E1756">
        <v>569.16000000000008</v>
      </c>
      <c r="G1756">
        <v>1.5</v>
      </c>
      <c r="J1756" t="s">
        <v>422</v>
      </c>
      <c r="K1756">
        <v>70</v>
      </c>
      <c r="L1756">
        <v>11</v>
      </c>
      <c r="M1756" t="s">
        <v>383</v>
      </c>
      <c r="N1756">
        <f t="shared" si="144"/>
        <v>3.64</v>
      </c>
      <c r="O1756">
        <f t="shared" si="145"/>
        <v>0.9</v>
      </c>
    </row>
    <row r="1757" spans="1:15" x14ac:dyDescent="0.25">
      <c r="A1757" t="s">
        <v>2109</v>
      </c>
      <c r="B1757">
        <v>1</v>
      </c>
      <c r="C1757" t="s">
        <v>370</v>
      </c>
      <c r="D1757">
        <v>181.36044076401095</v>
      </c>
      <c r="E1757">
        <v>1397.1861540381678</v>
      </c>
      <c r="F1757">
        <v>0.95</v>
      </c>
      <c r="G1757">
        <v>1.1000000000000001</v>
      </c>
      <c r="H1757">
        <v>26</v>
      </c>
      <c r="I1757">
        <v>5.5</v>
      </c>
      <c r="J1757" t="s">
        <v>422</v>
      </c>
      <c r="K1757">
        <v>70</v>
      </c>
      <c r="L1757">
        <v>11</v>
      </c>
      <c r="M1757" t="s">
        <v>383</v>
      </c>
      <c r="N1757">
        <f t="shared" ref="N1757:N1820" si="146">ROUND(IF($L1757=11,$R$30*$K1757+$S$30,IF($L1757=16,$R$31*$K1757+$S$31,IF($L1757=21,$R$32*$K1757+$S$32,""))),2)</f>
        <v>3.64</v>
      </c>
      <c r="O1757">
        <f t="shared" ref="O1757:O1820" si="147">ROUND(IF($L1757=11,$K1757*$X$30,IF($L1757=16,$K1757*$X$32,IF($L1757=21,$K1757*$X$34,""))),1)</f>
        <v>0.9</v>
      </c>
    </row>
    <row r="1758" spans="1:15" x14ac:dyDescent="0.25">
      <c r="A1758" t="s">
        <v>2110</v>
      </c>
      <c r="B1758">
        <v>2</v>
      </c>
      <c r="C1758" t="s">
        <v>372</v>
      </c>
      <c r="D1758">
        <v>194.48959266187072</v>
      </c>
      <c r="E1758">
        <v>1498.3320774196782</v>
      </c>
      <c r="F1758">
        <v>0.95</v>
      </c>
      <c r="G1758">
        <v>1.1000000000000001</v>
      </c>
      <c r="H1758">
        <v>30</v>
      </c>
      <c r="I1758">
        <v>5.9</v>
      </c>
      <c r="J1758" t="s">
        <v>422</v>
      </c>
      <c r="K1758">
        <v>70</v>
      </c>
      <c r="L1758">
        <v>11</v>
      </c>
      <c r="M1758" t="s">
        <v>383</v>
      </c>
      <c r="N1758">
        <f t="shared" si="146"/>
        <v>3.64</v>
      </c>
      <c r="O1758">
        <f t="shared" si="147"/>
        <v>0.9</v>
      </c>
    </row>
    <row r="1759" spans="1:15" x14ac:dyDescent="0.25">
      <c r="A1759" t="s">
        <v>2111</v>
      </c>
      <c r="B1759">
        <v>3</v>
      </c>
      <c r="C1759" t="s">
        <v>281</v>
      </c>
      <c r="D1759">
        <v>232.53100000000003</v>
      </c>
      <c r="E1759">
        <v>1791.4</v>
      </c>
      <c r="F1759">
        <v>0.95</v>
      </c>
      <c r="G1759">
        <v>1.1000000000000001</v>
      </c>
      <c r="H1759">
        <v>41</v>
      </c>
      <c r="I1759">
        <v>7.9</v>
      </c>
      <c r="J1759" t="s">
        <v>422</v>
      </c>
      <c r="K1759">
        <v>70</v>
      </c>
      <c r="L1759">
        <v>11</v>
      </c>
      <c r="M1759" t="s">
        <v>383</v>
      </c>
      <c r="N1759">
        <f t="shared" si="146"/>
        <v>3.64</v>
      </c>
      <c r="O1759">
        <f t="shared" si="147"/>
        <v>0.9</v>
      </c>
    </row>
    <row r="1760" spans="1:15" x14ac:dyDescent="0.25">
      <c r="A1760" t="s">
        <v>2112</v>
      </c>
      <c r="B1760">
        <v>0</v>
      </c>
      <c r="C1760" t="s">
        <v>278</v>
      </c>
      <c r="D1760">
        <v>0</v>
      </c>
      <c r="E1760">
        <v>758.2</v>
      </c>
      <c r="G1760">
        <v>1.5</v>
      </c>
      <c r="J1760" t="s">
        <v>422</v>
      </c>
      <c r="K1760">
        <v>70</v>
      </c>
      <c r="L1760">
        <v>16</v>
      </c>
      <c r="M1760" t="s">
        <v>383</v>
      </c>
      <c r="N1760">
        <f t="shared" si="146"/>
        <v>2.71</v>
      </c>
      <c r="O1760">
        <f t="shared" si="147"/>
        <v>1.4</v>
      </c>
    </row>
    <row r="1761" spans="1:15" x14ac:dyDescent="0.25">
      <c r="A1761" t="s">
        <v>2113</v>
      </c>
      <c r="B1761">
        <v>1</v>
      </c>
      <c r="C1761" t="s">
        <v>370</v>
      </c>
      <c r="D1761">
        <v>170.18821635081792</v>
      </c>
      <c r="E1761">
        <v>1627.62717250317</v>
      </c>
      <c r="F1761">
        <v>0.95</v>
      </c>
      <c r="G1761">
        <v>1.1000000000000001</v>
      </c>
      <c r="H1761">
        <v>26</v>
      </c>
      <c r="I1761">
        <v>5.0999999999999996</v>
      </c>
      <c r="J1761" t="s">
        <v>422</v>
      </c>
      <c r="K1761">
        <v>70</v>
      </c>
      <c r="L1761">
        <v>16</v>
      </c>
      <c r="M1761" t="s">
        <v>383</v>
      </c>
      <c r="N1761">
        <f t="shared" si="146"/>
        <v>2.71</v>
      </c>
      <c r="O1761">
        <f t="shared" si="147"/>
        <v>1.4</v>
      </c>
    </row>
    <row r="1762" spans="1:15" x14ac:dyDescent="0.25">
      <c r="A1762" t="s">
        <v>2114</v>
      </c>
      <c r="B1762">
        <v>2</v>
      </c>
      <c r="C1762" t="s">
        <v>372</v>
      </c>
      <c r="D1762">
        <v>182.69328316209871</v>
      </c>
      <c r="E1762">
        <v>1747.2217424001376</v>
      </c>
      <c r="F1762">
        <v>0.95</v>
      </c>
      <c r="G1762">
        <v>1.1000000000000001</v>
      </c>
      <c r="H1762">
        <v>30</v>
      </c>
      <c r="I1762">
        <v>5.6</v>
      </c>
      <c r="J1762" t="s">
        <v>422</v>
      </c>
      <c r="K1762">
        <v>70</v>
      </c>
      <c r="L1762">
        <v>16</v>
      </c>
      <c r="M1762" t="s">
        <v>383</v>
      </c>
      <c r="N1762">
        <f t="shared" si="146"/>
        <v>2.71</v>
      </c>
      <c r="O1762">
        <f t="shared" si="147"/>
        <v>1.4</v>
      </c>
    </row>
    <row r="1763" spans="1:15" x14ac:dyDescent="0.25">
      <c r="A1763" t="s">
        <v>2115</v>
      </c>
      <c r="B1763">
        <v>3</v>
      </c>
      <c r="C1763" t="s">
        <v>281</v>
      </c>
      <c r="D1763">
        <v>241.8</v>
      </c>
      <c r="E1763">
        <v>2312.5</v>
      </c>
      <c r="F1763">
        <v>0.95</v>
      </c>
      <c r="G1763">
        <v>1.1000000000000001</v>
      </c>
      <c r="H1763">
        <v>41.1</v>
      </c>
      <c r="I1763">
        <v>7.2</v>
      </c>
      <c r="J1763" t="s">
        <v>422</v>
      </c>
      <c r="K1763">
        <v>70</v>
      </c>
      <c r="L1763">
        <v>16</v>
      </c>
      <c r="M1763" t="s">
        <v>383</v>
      </c>
      <c r="N1763">
        <f t="shared" si="146"/>
        <v>2.71</v>
      </c>
      <c r="O1763">
        <f t="shared" si="147"/>
        <v>1.4</v>
      </c>
    </row>
    <row r="1764" spans="1:15" x14ac:dyDescent="0.25">
      <c r="A1764" t="s">
        <v>2116</v>
      </c>
      <c r="B1764">
        <v>0</v>
      </c>
      <c r="C1764" t="s">
        <v>278</v>
      </c>
      <c r="D1764">
        <v>0</v>
      </c>
      <c r="E1764">
        <v>1184</v>
      </c>
      <c r="G1764">
        <v>1.5</v>
      </c>
      <c r="J1764" t="s">
        <v>422</v>
      </c>
      <c r="K1764">
        <v>70</v>
      </c>
      <c r="L1764">
        <v>21</v>
      </c>
      <c r="M1764" t="s">
        <v>383</v>
      </c>
      <c r="N1764">
        <f t="shared" si="146"/>
        <v>4.25</v>
      </c>
      <c r="O1764">
        <f t="shared" si="147"/>
        <v>1.9</v>
      </c>
    </row>
    <row r="1765" spans="1:15" x14ac:dyDescent="0.25">
      <c r="A1765" t="s">
        <v>2117</v>
      </c>
      <c r="B1765">
        <v>1</v>
      </c>
      <c r="C1765" t="s">
        <v>370</v>
      </c>
      <c r="D1765">
        <v>186.23609239261623</v>
      </c>
      <c r="E1765">
        <v>1977.8291945358951</v>
      </c>
      <c r="F1765">
        <v>0.85</v>
      </c>
      <c r="G1765">
        <v>1.05</v>
      </c>
      <c r="H1765">
        <v>26</v>
      </c>
      <c r="I1765">
        <v>5.0999999999999996</v>
      </c>
      <c r="J1765" t="s">
        <v>422</v>
      </c>
      <c r="K1765">
        <v>70</v>
      </c>
      <c r="L1765">
        <v>21</v>
      </c>
      <c r="M1765" t="s">
        <v>383</v>
      </c>
      <c r="N1765">
        <f t="shared" si="146"/>
        <v>4.25</v>
      </c>
      <c r="O1765">
        <f t="shared" si="147"/>
        <v>1.9</v>
      </c>
    </row>
    <row r="1766" spans="1:15" x14ac:dyDescent="0.25">
      <c r="A1766" t="s">
        <v>2118</v>
      </c>
      <c r="B1766">
        <v>2</v>
      </c>
      <c r="C1766" t="s">
        <v>372</v>
      </c>
      <c r="D1766">
        <v>199.92032287565303</v>
      </c>
      <c r="E1766">
        <v>2123.1558613833213</v>
      </c>
      <c r="F1766">
        <v>0.85</v>
      </c>
      <c r="G1766">
        <v>1.05</v>
      </c>
      <c r="H1766">
        <v>30</v>
      </c>
      <c r="I1766">
        <v>5.6</v>
      </c>
      <c r="J1766" t="s">
        <v>422</v>
      </c>
      <c r="K1766">
        <v>70</v>
      </c>
      <c r="L1766">
        <v>21</v>
      </c>
      <c r="M1766" t="s">
        <v>383</v>
      </c>
      <c r="N1766">
        <f t="shared" si="146"/>
        <v>4.25</v>
      </c>
      <c r="O1766">
        <f t="shared" si="147"/>
        <v>1.9</v>
      </c>
    </row>
    <row r="1767" spans="1:15" x14ac:dyDescent="0.25">
      <c r="A1767" t="s">
        <v>2119</v>
      </c>
      <c r="B1767">
        <v>3</v>
      </c>
      <c r="C1767" t="s">
        <v>281</v>
      </c>
      <c r="D1767">
        <v>264.60050000000001</v>
      </c>
      <c r="E1767">
        <v>2810.06</v>
      </c>
      <c r="F1767">
        <v>0.85</v>
      </c>
      <c r="G1767">
        <v>1.05</v>
      </c>
      <c r="H1767">
        <v>41.1</v>
      </c>
      <c r="I1767">
        <v>7.2</v>
      </c>
      <c r="J1767" t="s">
        <v>422</v>
      </c>
      <c r="K1767">
        <v>70</v>
      </c>
      <c r="L1767">
        <v>21</v>
      </c>
      <c r="M1767" t="s">
        <v>383</v>
      </c>
      <c r="N1767">
        <f t="shared" si="146"/>
        <v>4.25</v>
      </c>
      <c r="O1767">
        <f t="shared" si="147"/>
        <v>1.9</v>
      </c>
    </row>
    <row r="1768" spans="1:15" x14ac:dyDescent="0.25">
      <c r="A1768" t="s">
        <v>2120</v>
      </c>
      <c r="B1768">
        <v>0</v>
      </c>
      <c r="C1768" t="s">
        <v>278</v>
      </c>
      <c r="D1768">
        <v>0</v>
      </c>
      <c r="E1768">
        <v>650.76</v>
      </c>
      <c r="G1768">
        <v>1.5</v>
      </c>
      <c r="J1768" t="s">
        <v>422</v>
      </c>
      <c r="K1768">
        <v>80</v>
      </c>
      <c r="L1768">
        <v>11</v>
      </c>
      <c r="M1768" t="s">
        <v>396</v>
      </c>
      <c r="N1768">
        <f t="shared" si="146"/>
        <v>3.59</v>
      </c>
      <c r="O1768">
        <f t="shared" si="147"/>
        <v>1.1000000000000001</v>
      </c>
    </row>
    <row r="1769" spans="1:15" x14ac:dyDescent="0.25">
      <c r="A1769" t="s">
        <v>2121</v>
      </c>
      <c r="B1769">
        <v>1</v>
      </c>
      <c r="C1769" t="s">
        <v>370</v>
      </c>
      <c r="D1769">
        <v>213.9</v>
      </c>
      <c r="E1769">
        <v>1647.5037394527276</v>
      </c>
      <c r="F1769">
        <v>0.95</v>
      </c>
      <c r="G1769">
        <v>1.1000000000000001</v>
      </c>
      <c r="H1769">
        <v>26</v>
      </c>
      <c r="I1769">
        <v>6.3</v>
      </c>
      <c r="J1769" t="s">
        <v>422</v>
      </c>
      <c r="K1769">
        <v>80</v>
      </c>
      <c r="L1769">
        <v>11</v>
      </c>
      <c r="M1769" t="s">
        <v>396</v>
      </c>
      <c r="N1769">
        <f t="shared" si="146"/>
        <v>3.59</v>
      </c>
      <c r="O1769">
        <f t="shared" si="147"/>
        <v>1.1000000000000001</v>
      </c>
    </row>
    <row r="1770" spans="1:15" x14ac:dyDescent="0.25">
      <c r="A1770" t="s">
        <v>2122</v>
      </c>
      <c r="B1770">
        <v>2</v>
      </c>
      <c r="C1770" t="s">
        <v>372</v>
      </c>
      <c r="D1770">
        <v>229.4</v>
      </c>
      <c r="E1770">
        <v>1769.505282019556</v>
      </c>
      <c r="F1770">
        <v>0.95</v>
      </c>
      <c r="G1770">
        <v>1.1000000000000001</v>
      </c>
      <c r="H1770">
        <v>30</v>
      </c>
      <c r="I1770">
        <v>6.8</v>
      </c>
      <c r="J1770" t="s">
        <v>422</v>
      </c>
      <c r="K1770">
        <v>80</v>
      </c>
      <c r="L1770">
        <v>11</v>
      </c>
      <c r="M1770" t="s">
        <v>396</v>
      </c>
      <c r="N1770">
        <f t="shared" si="146"/>
        <v>3.59</v>
      </c>
      <c r="O1770">
        <f t="shared" si="147"/>
        <v>1.1000000000000001</v>
      </c>
    </row>
    <row r="1771" spans="1:15" x14ac:dyDescent="0.25">
      <c r="A1771" t="s">
        <v>2123</v>
      </c>
      <c r="B1771">
        <v>3</v>
      </c>
      <c r="C1771" t="s">
        <v>281</v>
      </c>
      <c r="D1771">
        <v>277.45</v>
      </c>
      <c r="E1771">
        <v>2135.9</v>
      </c>
      <c r="F1771">
        <v>0.95</v>
      </c>
      <c r="G1771">
        <v>1.1000000000000001</v>
      </c>
      <c r="H1771">
        <v>41.8</v>
      </c>
      <c r="I1771">
        <v>9.1</v>
      </c>
      <c r="J1771" t="s">
        <v>422</v>
      </c>
      <c r="K1771">
        <v>80</v>
      </c>
      <c r="L1771">
        <v>11</v>
      </c>
      <c r="M1771" t="s">
        <v>396</v>
      </c>
      <c r="N1771">
        <f t="shared" si="146"/>
        <v>3.59</v>
      </c>
      <c r="O1771">
        <f t="shared" si="147"/>
        <v>1.1000000000000001</v>
      </c>
    </row>
    <row r="1772" spans="1:15" x14ac:dyDescent="0.25">
      <c r="A1772" t="s">
        <v>2124</v>
      </c>
      <c r="B1772">
        <v>0</v>
      </c>
      <c r="C1772" t="s">
        <v>278</v>
      </c>
      <c r="D1772">
        <v>0</v>
      </c>
      <c r="E1772">
        <v>866.32</v>
      </c>
      <c r="G1772">
        <v>1.5</v>
      </c>
      <c r="J1772" t="s">
        <v>422</v>
      </c>
      <c r="K1772">
        <v>80</v>
      </c>
      <c r="L1772">
        <v>16</v>
      </c>
      <c r="M1772" t="s">
        <v>396</v>
      </c>
      <c r="N1772">
        <f t="shared" si="146"/>
        <v>2.69</v>
      </c>
      <c r="O1772">
        <f t="shared" si="147"/>
        <v>1.6</v>
      </c>
    </row>
    <row r="1773" spans="1:15" x14ac:dyDescent="0.25">
      <c r="A1773" t="s">
        <v>2125</v>
      </c>
      <c r="B1773">
        <v>1</v>
      </c>
      <c r="C1773" t="s">
        <v>370</v>
      </c>
      <c r="D1773">
        <v>241.8</v>
      </c>
      <c r="E1773">
        <v>2040.4331716148024</v>
      </c>
      <c r="F1773">
        <v>0.95</v>
      </c>
      <c r="G1773">
        <v>1.1000000000000001</v>
      </c>
      <c r="H1773">
        <v>26</v>
      </c>
      <c r="I1773">
        <v>6</v>
      </c>
      <c r="J1773" t="s">
        <v>422</v>
      </c>
      <c r="K1773">
        <v>80</v>
      </c>
      <c r="L1773">
        <v>16</v>
      </c>
      <c r="M1773" t="s">
        <v>396</v>
      </c>
      <c r="N1773">
        <f t="shared" si="146"/>
        <v>2.69</v>
      </c>
      <c r="O1773">
        <f t="shared" si="147"/>
        <v>1.6</v>
      </c>
    </row>
    <row r="1774" spans="1:15" x14ac:dyDescent="0.25">
      <c r="A1774" t="s">
        <v>2126</v>
      </c>
      <c r="B1774">
        <v>2</v>
      </c>
      <c r="C1774" t="s">
        <v>372</v>
      </c>
      <c r="D1774">
        <v>259.625</v>
      </c>
      <c r="E1774">
        <v>2188.0092071816284</v>
      </c>
      <c r="F1774">
        <v>0.95</v>
      </c>
      <c r="G1774">
        <v>1.1000000000000001</v>
      </c>
      <c r="H1774">
        <v>30</v>
      </c>
      <c r="I1774">
        <v>6.7</v>
      </c>
      <c r="J1774" t="s">
        <v>422</v>
      </c>
      <c r="K1774">
        <v>80</v>
      </c>
      <c r="L1774">
        <v>16</v>
      </c>
      <c r="M1774" t="s">
        <v>396</v>
      </c>
      <c r="N1774">
        <f t="shared" si="146"/>
        <v>2.69</v>
      </c>
      <c r="O1774">
        <f t="shared" si="147"/>
        <v>1.6</v>
      </c>
    </row>
    <row r="1775" spans="1:15" x14ac:dyDescent="0.25">
      <c r="A1775" t="s">
        <v>2127</v>
      </c>
      <c r="B1775">
        <v>3</v>
      </c>
      <c r="C1775" t="s">
        <v>281</v>
      </c>
      <c r="D1775">
        <v>348.75</v>
      </c>
      <c r="E1775">
        <v>2935.7</v>
      </c>
      <c r="F1775">
        <v>0.95</v>
      </c>
      <c r="G1775">
        <v>1.1000000000000001</v>
      </c>
      <c r="H1775">
        <v>42.4</v>
      </c>
      <c r="I1775">
        <v>9</v>
      </c>
      <c r="J1775" t="s">
        <v>422</v>
      </c>
      <c r="K1775">
        <v>80</v>
      </c>
      <c r="L1775">
        <v>16</v>
      </c>
      <c r="M1775" t="s">
        <v>396</v>
      </c>
      <c r="N1775">
        <f t="shared" si="146"/>
        <v>2.69</v>
      </c>
      <c r="O1775">
        <f t="shared" si="147"/>
        <v>1.6</v>
      </c>
    </row>
    <row r="1776" spans="1:15" x14ac:dyDescent="0.25">
      <c r="A1776" t="s">
        <v>2128</v>
      </c>
      <c r="B1776">
        <v>0</v>
      </c>
      <c r="C1776" t="s">
        <v>278</v>
      </c>
      <c r="D1776">
        <v>0</v>
      </c>
      <c r="E1776">
        <v>1352.8000000000002</v>
      </c>
      <c r="G1776">
        <v>1.5</v>
      </c>
      <c r="J1776" t="s">
        <v>422</v>
      </c>
      <c r="K1776">
        <v>80</v>
      </c>
      <c r="L1776">
        <v>21</v>
      </c>
      <c r="M1776" t="s">
        <v>396</v>
      </c>
      <c r="N1776">
        <f t="shared" si="146"/>
        <v>4.2300000000000004</v>
      </c>
      <c r="O1776">
        <f t="shared" si="147"/>
        <v>2.1</v>
      </c>
    </row>
    <row r="1777" spans="1:15" x14ac:dyDescent="0.25">
      <c r="A1777" t="s">
        <v>2129</v>
      </c>
      <c r="B1777">
        <v>1</v>
      </c>
      <c r="C1777" t="s">
        <v>370</v>
      </c>
      <c r="D1777">
        <v>264.16822492696184</v>
      </c>
      <c r="E1777">
        <v>2627.7848955664344</v>
      </c>
      <c r="F1777">
        <v>0.85</v>
      </c>
      <c r="G1777">
        <v>1.05</v>
      </c>
      <c r="H1777">
        <v>26</v>
      </c>
      <c r="I1777">
        <v>6</v>
      </c>
      <c r="J1777" t="s">
        <v>422</v>
      </c>
      <c r="K1777">
        <v>80</v>
      </c>
      <c r="L1777">
        <v>21</v>
      </c>
      <c r="M1777" t="s">
        <v>396</v>
      </c>
      <c r="N1777">
        <f t="shared" si="146"/>
        <v>4.2300000000000004</v>
      </c>
      <c r="O1777">
        <f t="shared" si="147"/>
        <v>2.1</v>
      </c>
    </row>
    <row r="1778" spans="1:15" x14ac:dyDescent="0.25">
      <c r="A1778" t="s">
        <v>2130</v>
      </c>
      <c r="B1778">
        <v>2</v>
      </c>
      <c r="C1778" t="s">
        <v>372</v>
      </c>
      <c r="D1778">
        <v>283.2744127207007</v>
      </c>
      <c r="E1778">
        <v>2817.8416357747774</v>
      </c>
      <c r="F1778">
        <v>0.85</v>
      </c>
      <c r="G1778">
        <v>1.05</v>
      </c>
      <c r="H1778">
        <v>30</v>
      </c>
      <c r="I1778">
        <v>6.7</v>
      </c>
      <c r="J1778" t="s">
        <v>422</v>
      </c>
      <c r="K1778">
        <v>80</v>
      </c>
      <c r="L1778">
        <v>21</v>
      </c>
      <c r="M1778" t="s">
        <v>396</v>
      </c>
      <c r="N1778">
        <f t="shared" si="146"/>
        <v>4.2300000000000004</v>
      </c>
      <c r="O1778">
        <f t="shared" si="147"/>
        <v>2.1</v>
      </c>
    </row>
    <row r="1779" spans="1:15" x14ac:dyDescent="0.25">
      <c r="A1779" t="s">
        <v>2131</v>
      </c>
      <c r="B1779">
        <v>3</v>
      </c>
      <c r="C1779" t="s">
        <v>281</v>
      </c>
      <c r="D1779">
        <v>380.07550000000003</v>
      </c>
      <c r="E1779">
        <v>3780.76</v>
      </c>
      <c r="F1779">
        <v>0.85</v>
      </c>
      <c r="G1779">
        <v>1.05</v>
      </c>
      <c r="H1779">
        <v>42.4</v>
      </c>
      <c r="I1779">
        <v>9</v>
      </c>
      <c r="J1779" t="s">
        <v>422</v>
      </c>
      <c r="K1779">
        <v>80</v>
      </c>
      <c r="L1779">
        <v>21</v>
      </c>
      <c r="M1779" t="s">
        <v>396</v>
      </c>
      <c r="N1779">
        <f t="shared" si="146"/>
        <v>4.2300000000000004</v>
      </c>
      <c r="O1779">
        <f t="shared" si="147"/>
        <v>2.1</v>
      </c>
    </row>
    <row r="1780" spans="1:15" x14ac:dyDescent="0.25">
      <c r="A1780" t="s">
        <v>2132</v>
      </c>
      <c r="B1780">
        <v>0</v>
      </c>
      <c r="C1780" t="s">
        <v>278</v>
      </c>
      <c r="D1780">
        <v>0</v>
      </c>
      <c r="E1780">
        <v>731.68000000000006</v>
      </c>
      <c r="G1780">
        <v>1.5</v>
      </c>
      <c r="J1780" t="s">
        <v>422</v>
      </c>
      <c r="K1780">
        <v>90</v>
      </c>
      <c r="L1780">
        <v>11</v>
      </c>
      <c r="M1780" t="s">
        <v>409</v>
      </c>
      <c r="N1780">
        <f t="shared" si="146"/>
        <v>3.54</v>
      </c>
      <c r="O1780">
        <f t="shared" si="147"/>
        <v>1.2</v>
      </c>
    </row>
    <row r="1781" spans="1:15" x14ac:dyDescent="0.25">
      <c r="A1781" t="s">
        <v>2133</v>
      </c>
      <c r="B1781">
        <v>1</v>
      </c>
      <c r="C1781" t="s">
        <v>370</v>
      </c>
      <c r="D1781">
        <v>245.80133980629637</v>
      </c>
      <c r="E1781">
        <v>1893.6336235985709</v>
      </c>
      <c r="F1781">
        <v>0.95</v>
      </c>
      <c r="G1781">
        <v>1.1000000000000001</v>
      </c>
      <c r="H1781">
        <v>26</v>
      </c>
      <c r="I1781">
        <v>6.7</v>
      </c>
      <c r="J1781" t="s">
        <v>422</v>
      </c>
      <c r="K1781">
        <v>90</v>
      </c>
      <c r="L1781">
        <v>11</v>
      </c>
      <c r="M1781" t="s">
        <v>409</v>
      </c>
      <c r="N1781">
        <f t="shared" si="146"/>
        <v>3.54</v>
      </c>
      <c r="O1781">
        <f t="shared" si="147"/>
        <v>1.2</v>
      </c>
    </row>
    <row r="1782" spans="1:15" x14ac:dyDescent="0.25">
      <c r="A1782" t="s">
        <v>2134</v>
      </c>
      <c r="B1782">
        <v>2</v>
      </c>
      <c r="C1782" t="s">
        <v>372</v>
      </c>
      <c r="D1782">
        <v>264.41269546193195</v>
      </c>
      <c r="E1782">
        <v>2037.0140009310799</v>
      </c>
      <c r="F1782">
        <v>0.95</v>
      </c>
      <c r="G1782">
        <v>1.1000000000000001</v>
      </c>
      <c r="H1782">
        <v>30</v>
      </c>
      <c r="I1782">
        <v>7.4</v>
      </c>
      <c r="J1782" t="s">
        <v>422</v>
      </c>
      <c r="K1782">
        <v>90</v>
      </c>
      <c r="L1782">
        <v>11</v>
      </c>
      <c r="M1782" t="s">
        <v>409</v>
      </c>
      <c r="N1782">
        <f t="shared" si="146"/>
        <v>3.54</v>
      </c>
      <c r="O1782">
        <f t="shared" si="147"/>
        <v>1.2</v>
      </c>
    </row>
    <row r="1783" spans="1:15" x14ac:dyDescent="0.25">
      <c r="A1783" t="s">
        <v>2135</v>
      </c>
      <c r="B1783">
        <v>3</v>
      </c>
      <c r="C1783" t="s">
        <v>281</v>
      </c>
      <c r="D1783">
        <v>321.96600000000001</v>
      </c>
      <c r="E1783">
        <v>2480.4</v>
      </c>
      <c r="F1783">
        <v>0.95</v>
      </c>
      <c r="G1783">
        <v>1.1000000000000001</v>
      </c>
      <c r="H1783">
        <v>42.4</v>
      </c>
      <c r="I1783">
        <v>10.3</v>
      </c>
      <c r="J1783" t="s">
        <v>422</v>
      </c>
      <c r="K1783">
        <v>90</v>
      </c>
      <c r="L1783">
        <v>11</v>
      </c>
      <c r="M1783" t="s">
        <v>409</v>
      </c>
      <c r="N1783">
        <f t="shared" si="146"/>
        <v>3.54</v>
      </c>
      <c r="O1783">
        <f t="shared" si="147"/>
        <v>1.2</v>
      </c>
    </row>
    <row r="1784" spans="1:15" x14ac:dyDescent="0.25">
      <c r="A1784" t="s">
        <v>2136</v>
      </c>
      <c r="B1784">
        <v>0</v>
      </c>
      <c r="C1784" t="s">
        <v>278</v>
      </c>
      <c r="D1784">
        <v>0</v>
      </c>
      <c r="E1784">
        <v>975.12000000000012</v>
      </c>
      <c r="G1784">
        <v>1.5</v>
      </c>
      <c r="J1784" t="s">
        <v>422</v>
      </c>
      <c r="K1784">
        <v>90</v>
      </c>
      <c r="L1784">
        <v>16</v>
      </c>
      <c r="M1784" t="s">
        <v>409</v>
      </c>
      <c r="N1784">
        <f t="shared" si="146"/>
        <v>2.67</v>
      </c>
      <c r="O1784">
        <f t="shared" si="147"/>
        <v>1.8</v>
      </c>
    </row>
    <row r="1785" spans="1:15" x14ac:dyDescent="0.25">
      <c r="A1785" t="s">
        <v>2137</v>
      </c>
      <c r="B1785">
        <v>1</v>
      </c>
      <c r="C1785" t="s">
        <v>370</v>
      </c>
      <c r="D1785">
        <v>277.27902527746244</v>
      </c>
      <c r="E1785">
        <v>2336.669516687492</v>
      </c>
      <c r="F1785">
        <v>0.95</v>
      </c>
      <c r="G1785">
        <v>1.1000000000000001</v>
      </c>
      <c r="H1785">
        <v>26</v>
      </c>
      <c r="I1785">
        <v>7</v>
      </c>
      <c r="J1785" t="s">
        <v>422</v>
      </c>
      <c r="K1785">
        <v>90</v>
      </c>
      <c r="L1785">
        <v>16</v>
      </c>
      <c r="M1785" t="s">
        <v>409</v>
      </c>
      <c r="N1785">
        <f t="shared" si="146"/>
        <v>2.67</v>
      </c>
      <c r="O1785">
        <f t="shared" si="147"/>
        <v>1.8</v>
      </c>
    </row>
    <row r="1786" spans="1:15" x14ac:dyDescent="0.25">
      <c r="A1786" t="s">
        <v>2138</v>
      </c>
      <c r="B1786">
        <v>2</v>
      </c>
      <c r="C1786" t="s">
        <v>372</v>
      </c>
      <c r="D1786">
        <v>297.06026779273577</v>
      </c>
      <c r="E1786">
        <v>2503.3688418217644</v>
      </c>
      <c r="F1786">
        <v>0.95</v>
      </c>
      <c r="G1786">
        <v>1.1000000000000001</v>
      </c>
      <c r="H1786">
        <v>30</v>
      </c>
      <c r="I1786">
        <v>7.7</v>
      </c>
      <c r="J1786" t="s">
        <v>422</v>
      </c>
      <c r="K1786">
        <v>90</v>
      </c>
      <c r="L1786">
        <v>16</v>
      </c>
      <c r="M1786" t="s">
        <v>409</v>
      </c>
      <c r="N1786">
        <f t="shared" si="146"/>
        <v>2.67</v>
      </c>
      <c r="O1786">
        <f t="shared" si="147"/>
        <v>1.8</v>
      </c>
    </row>
    <row r="1787" spans="1:15" x14ac:dyDescent="0.25">
      <c r="A1787" t="s">
        <v>2139</v>
      </c>
      <c r="B1787">
        <v>3</v>
      </c>
      <c r="C1787" t="s">
        <v>281</v>
      </c>
      <c r="D1787">
        <v>404.55</v>
      </c>
      <c r="E1787">
        <v>3409.2</v>
      </c>
      <c r="F1787">
        <v>0.95</v>
      </c>
      <c r="G1787">
        <v>1.1000000000000001</v>
      </c>
      <c r="H1787">
        <v>43.3</v>
      </c>
      <c r="I1787">
        <v>10.7</v>
      </c>
      <c r="J1787" t="s">
        <v>422</v>
      </c>
      <c r="K1787">
        <v>90</v>
      </c>
      <c r="L1787">
        <v>16</v>
      </c>
      <c r="M1787" t="s">
        <v>409</v>
      </c>
      <c r="N1787">
        <f t="shared" si="146"/>
        <v>2.67</v>
      </c>
      <c r="O1787">
        <f t="shared" si="147"/>
        <v>1.8</v>
      </c>
    </row>
    <row r="1788" spans="1:15" x14ac:dyDescent="0.25">
      <c r="A1788" t="s">
        <v>2140</v>
      </c>
      <c r="B1788">
        <v>0</v>
      </c>
      <c r="C1788" t="s">
        <v>278</v>
      </c>
      <c r="D1788">
        <v>0</v>
      </c>
      <c r="E1788">
        <v>1522.4</v>
      </c>
      <c r="G1788">
        <v>1.5</v>
      </c>
      <c r="J1788" t="s">
        <v>422</v>
      </c>
      <c r="K1788">
        <v>90</v>
      </c>
      <c r="L1788">
        <v>21</v>
      </c>
      <c r="M1788" t="s">
        <v>409</v>
      </c>
      <c r="N1788">
        <f t="shared" si="146"/>
        <v>4.2</v>
      </c>
      <c r="O1788">
        <f t="shared" si="147"/>
        <v>2.4</v>
      </c>
    </row>
    <row r="1789" spans="1:15" x14ac:dyDescent="0.25">
      <c r="A1789" t="s">
        <v>2141</v>
      </c>
      <c r="B1789">
        <v>1</v>
      </c>
      <c r="C1789" t="s">
        <v>370</v>
      </c>
      <c r="D1789">
        <v>302.52097792341073</v>
      </c>
      <c r="E1789">
        <v>3009.2947651024979</v>
      </c>
      <c r="F1789">
        <v>0.85</v>
      </c>
      <c r="G1789">
        <v>1.05</v>
      </c>
      <c r="H1789">
        <v>26</v>
      </c>
      <c r="I1789">
        <v>7</v>
      </c>
      <c r="J1789" t="s">
        <v>422</v>
      </c>
      <c r="K1789">
        <v>90</v>
      </c>
      <c r="L1789">
        <v>21</v>
      </c>
      <c r="M1789" t="s">
        <v>409</v>
      </c>
      <c r="N1789">
        <f t="shared" si="146"/>
        <v>4.2</v>
      </c>
      <c r="O1789">
        <f t="shared" si="147"/>
        <v>2.4</v>
      </c>
    </row>
    <row r="1790" spans="1:15" x14ac:dyDescent="0.25">
      <c r="A1790" t="s">
        <v>2142</v>
      </c>
      <c r="B1790">
        <v>2</v>
      </c>
      <c r="C1790" t="s">
        <v>372</v>
      </c>
      <c r="D1790">
        <v>324.10299561938484</v>
      </c>
      <c r="E1790">
        <v>3223.9795559512399</v>
      </c>
      <c r="F1790">
        <v>0.85</v>
      </c>
      <c r="G1790">
        <v>1.05</v>
      </c>
      <c r="H1790">
        <v>30</v>
      </c>
      <c r="I1790">
        <v>7.7</v>
      </c>
      <c r="J1790" t="s">
        <v>422</v>
      </c>
      <c r="K1790">
        <v>90</v>
      </c>
      <c r="L1790">
        <v>21</v>
      </c>
      <c r="M1790" t="s">
        <v>409</v>
      </c>
      <c r="N1790">
        <f t="shared" si="146"/>
        <v>4.2</v>
      </c>
      <c r="O1790">
        <f t="shared" si="147"/>
        <v>2.4</v>
      </c>
    </row>
    <row r="1791" spans="1:15" x14ac:dyDescent="0.25">
      <c r="A1791" t="s">
        <v>2143</v>
      </c>
      <c r="B1791">
        <v>3</v>
      </c>
      <c r="C1791" t="s">
        <v>281</v>
      </c>
      <c r="D1791">
        <v>441.37799999999999</v>
      </c>
      <c r="E1791">
        <v>4390.5600000000004</v>
      </c>
      <c r="F1791">
        <v>0.85</v>
      </c>
      <c r="G1791">
        <v>1.05</v>
      </c>
      <c r="H1791">
        <v>43.3</v>
      </c>
      <c r="I1791">
        <v>10.7</v>
      </c>
      <c r="J1791" t="s">
        <v>422</v>
      </c>
      <c r="K1791">
        <v>90</v>
      </c>
      <c r="L1791">
        <v>21</v>
      </c>
      <c r="M1791" t="s">
        <v>409</v>
      </c>
      <c r="N1791">
        <f t="shared" si="146"/>
        <v>4.2</v>
      </c>
      <c r="O1791">
        <f t="shared" si="147"/>
        <v>2.4</v>
      </c>
    </row>
    <row r="1792" spans="1:15" x14ac:dyDescent="0.25">
      <c r="A1792" t="s">
        <v>2144</v>
      </c>
      <c r="B1792">
        <v>0</v>
      </c>
      <c r="C1792" t="s">
        <v>278</v>
      </c>
      <c r="D1792">
        <v>0</v>
      </c>
      <c r="E1792">
        <v>813.28000000000009</v>
      </c>
      <c r="G1792">
        <v>1.5</v>
      </c>
      <c r="J1792" t="s">
        <v>422</v>
      </c>
      <c r="K1792">
        <v>100</v>
      </c>
      <c r="L1792">
        <v>11</v>
      </c>
      <c r="M1792" t="s">
        <v>422</v>
      </c>
      <c r="N1792">
        <f t="shared" si="146"/>
        <v>3.49</v>
      </c>
      <c r="O1792">
        <f t="shared" si="147"/>
        <v>1.3</v>
      </c>
    </row>
    <row r="1793" spans="1:15" x14ac:dyDescent="0.25">
      <c r="A1793" t="s">
        <v>2145</v>
      </c>
      <c r="B1793">
        <v>1</v>
      </c>
      <c r="C1793" t="s">
        <v>370</v>
      </c>
      <c r="D1793">
        <v>277.45</v>
      </c>
      <c r="E1793">
        <v>2136.1856779144437</v>
      </c>
      <c r="F1793">
        <v>0.95</v>
      </c>
      <c r="G1793">
        <v>1.1000000000000001</v>
      </c>
      <c r="H1793">
        <v>26</v>
      </c>
      <c r="I1793">
        <v>7.8</v>
      </c>
      <c r="J1793" t="s">
        <v>422</v>
      </c>
      <c r="K1793">
        <v>100</v>
      </c>
      <c r="L1793">
        <v>11</v>
      </c>
      <c r="M1793" t="s">
        <v>422</v>
      </c>
      <c r="N1793">
        <f t="shared" si="146"/>
        <v>3.49</v>
      </c>
      <c r="O1793">
        <f t="shared" si="147"/>
        <v>1.3</v>
      </c>
    </row>
    <row r="1794" spans="1:15" x14ac:dyDescent="0.25">
      <c r="A1794" t="s">
        <v>2146</v>
      </c>
      <c r="B1794">
        <v>2</v>
      </c>
      <c r="C1794" t="s">
        <v>372</v>
      </c>
      <c r="D1794">
        <v>298.375</v>
      </c>
      <c r="E1794">
        <v>2301.3611872256411</v>
      </c>
      <c r="F1794">
        <v>0.95</v>
      </c>
      <c r="G1794">
        <v>1.1000000000000001</v>
      </c>
      <c r="H1794">
        <v>30</v>
      </c>
      <c r="I1794">
        <v>8.6999999999999993</v>
      </c>
      <c r="J1794" t="s">
        <v>422</v>
      </c>
      <c r="K1794">
        <v>100</v>
      </c>
      <c r="L1794">
        <v>11</v>
      </c>
      <c r="M1794" t="s">
        <v>422</v>
      </c>
      <c r="N1794">
        <f t="shared" si="146"/>
        <v>3.49</v>
      </c>
      <c r="O1794">
        <f t="shared" si="147"/>
        <v>1.3</v>
      </c>
    </row>
    <row r="1795" spans="1:15" x14ac:dyDescent="0.25">
      <c r="A1795" t="s">
        <v>2147</v>
      </c>
      <c r="B1795">
        <v>3</v>
      </c>
      <c r="C1795" t="s">
        <v>281</v>
      </c>
      <c r="D1795">
        <v>366.57499999999999</v>
      </c>
      <c r="E1795">
        <v>2824.9</v>
      </c>
      <c r="F1795">
        <v>0.95</v>
      </c>
      <c r="G1795">
        <v>1.1000000000000001</v>
      </c>
      <c r="H1795">
        <v>43</v>
      </c>
      <c r="I1795">
        <v>12.2</v>
      </c>
      <c r="J1795" t="s">
        <v>422</v>
      </c>
      <c r="K1795">
        <v>100</v>
      </c>
      <c r="L1795">
        <v>11</v>
      </c>
      <c r="M1795" t="s">
        <v>422</v>
      </c>
      <c r="N1795">
        <f t="shared" si="146"/>
        <v>3.49</v>
      </c>
      <c r="O1795">
        <f t="shared" si="147"/>
        <v>1.3</v>
      </c>
    </row>
    <row r="1796" spans="1:15" x14ac:dyDescent="0.25">
      <c r="A1796" t="s">
        <v>2148</v>
      </c>
      <c r="B1796">
        <v>0</v>
      </c>
      <c r="C1796" t="s">
        <v>278</v>
      </c>
      <c r="D1796">
        <v>0</v>
      </c>
      <c r="E1796">
        <v>1083.24</v>
      </c>
      <c r="G1796">
        <v>1.5</v>
      </c>
      <c r="J1796" t="s">
        <v>422</v>
      </c>
      <c r="K1796">
        <v>100</v>
      </c>
      <c r="L1796">
        <v>16</v>
      </c>
      <c r="M1796" t="s">
        <v>422</v>
      </c>
      <c r="N1796">
        <f t="shared" si="146"/>
        <v>2.66</v>
      </c>
      <c r="O1796">
        <f t="shared" si="147"/>
        <v>2</v>
      </c>
    </row>
    <row r="1797" spans="1:15" x14ac:dyDescent="0.25">
      <c r="A1797" t="s">
        <v>2149</v>
      </c>
      <c r="B1797">
        <v>1</v>
      </c>
      <c r="C1797" t="s">
        <v>370</v>
      </c>
      <c r="D1797">
        <v>312.32499999999999</v>
      </c>
      <c r="E1797">
        <v>2630.3871448118639</v>
      </c>
      <c r="F1797">
        <v>0.95</v>
      </c>
      <c r="G1797">
        <v>1.1000000000000001</v>
      </c>
      <c r="H1797">
        <v>26</v>
      </c>
      <c r="I1797">
        <v>7</v>
      </c>
      <c r="J1797" t="s">
        <v>422</v>
      </c>
      <c r="K1797">
        <v>100</v>
      </c>
      <c r="L1797">
        <v>16</v>
      </c>
      <c r="M1797" t="s">
        <v>422</v>
      </c>
      <c r="N1797">
        <f t="shared" si="146"/>
        <v>2.66</v>
      </c>
      <c r="O1797">
        <f t="shared" si="147"/>
        <v>2</v>
      </c>
    </row>
    <row r="1798" spans="1:15" x14ac:dyDescent="0.25">
      <c r="A1798" t="s">
        <v>2150</v>
      </c>
      <c r="B1798">
        <v>2</v>
      </c>
      <c r="C1798" t="s">
        <v>372</v>
      </c>
      <c r="D1798">
        <v>334.02500000000003</v>
      </c>
      <c r="E1798">
        <v>2816.5633812075234</v>
      </c>
      <c r="F1798">
        <v>0.95</v>
      </c>
      <c r="G1798">
        <v>1.1000000000000001</v>
      </c>
      <c r="H1798">
        <v>30</v>
      </c>
      <c r="I1798">
        <v>7.7</v>
      </c>
      <c r="J1798" t="s">
        <v>422</v>
      </c>
      <c r="K1798">
        <v>100</v>
      </c>
      <c r="L1798">
        <v>16</v>
      </c>
      <c r="M1798" t="s">
        <v>422</v>
      </c>
      <c r="N1798">
        <f t="shared" si="146"/>
        <v>2.66</v>
      </c>
      <c r="O1798">
        <f t="shared" si="147"/>
        <v>2</v>
      </c>
    </row>
    <row r="1799" spans="1:15" x14ac:dyDescent="0.25">
      <c r="A1799" t="s">
        <v>2151</v>
      </c>
      <c r="B1799">
        <v>3</v>
      </c>
      <c r="C1799" t="s">
        <v>281</v>
      </c>
      <c r="D1799">
        <v>461.125</v>
      </c>
      <c r="E1799">
        <v>3882.7</v>
      </c>
      <c r="F1799">
        <v>0.95</v>
      </c>
      <c r="G1799">
        <v>1.1000000000000001</v>
      </c>
      <c r="H1799">
        <v>44.1</v>
      </c>
      <c r="I1799">
        <v>10.7</v>
      </c>
      <c r="J1799" t="s">
        <v>422</v>
      </c>
      <c r="K1799">
        <v>100</v>
      </c>
      <c r="L1799">
        <v>16</v>
      </c>
      <c r="M1799" t="s">
        <v>422</v>
      </c>
      <c r="N1799">
        <f t="shared" si="146"/>
        <v>2.66</v>
      </c>
      <c r="O1799">
        <f t="shared" si="147"/>
        <v>2</v>
      </c>
    </row>
    <row r="1800" spans="1:15" x14ac:dyDescent="0.25">
      <c r="A1800" t="s">
        <v>2152</v>
      </c>
      <c r="B1800">
        <v>0</v>
      </c>
      <c r="C1800" t="s">
        <v>278</v>
      </c>
      <c r="D1800">
        <v>0</v>
      </c>
      <c r="E1800">
        <v>1691.2</v>
      </c>
      <c r="G1800">
        <v>1.5</v>
      </c>
      <c r="J1800" t="s">
        <v>422</v>
      </c>
      <c r="K1800">
        <v>100</v>
      </c>
      <c r="L1800">
        <v>21</v>
      </c>
      <c r="M1800" t="s">
        <v>422</v>
      </c>
      <c r="N1800">
        <f t="shared" si="146"/>
        <v>4.17</v>
      </c>
      <c r="O1800">
        <f t="shared" si="147"/>
        <v>2.7</v>
      </c>
    </row>
    <row r="1801" spans="1:15" x14ac:dyDescent="0.25">
      <c r="A1801" t="s">
        <v>2153</v>
      </c>
      <c r="B1801">
        <v>1</v>
      </c>
      <c r="C1801" t="s">
        <v>370</v>
      </c>
      <c r="D1801">
        <v>340.54764085497214</v>
      </c>
      <c r="E1801">
        <v>3387.5608889256064</v>
      </c>
      <c r="F1801">
        <v>0.85</v>
      </c>
      <c r="G1801">
        <v>1.05</v>
      </c>
      <c r="H1801">
        <v>26</v>
      </c>
      <c r="I1801">
        <v>7</v>
      </c>
      <c r="J1801" t="s">
        <v>422</v>
      </c>
      <c r="K1801">
        <v>100</v>
      </c>
      <c r="L1801">
        <v>21</v>
      </c>
      <c r="M1801" t="s">
        <v>422</v>
      </c>
      <c r="N1801">
        <f t="shared" si="146"/>
        <v>4.17</v>
      </c>
      <c r="O1801">
        <f t="shared" si="147"/>
        <v>2.7</v>
      </c>
    </row>
    <row r="1802" spans="1:15" x14ac:dyDescent="0.25">
      <c r="A1802" t="s">
        <v>2154</v>
      </c>
      <c r="B1802">
        <v>2</v>
      </c>
      <c r="C1802" t="s">
        <v>372</v>
      </c>
      <c r="D1802">
        <v>364.65127070005116</v>
      </c>
      <c r="E1802">
        <v>3627.3291443724347</v>
      </c>
      <c r="F1802">
        <v>0.85</v>
      </c>
      <c r="G1802">
        <v>1.05</v>
      </c>
      <c r="H1802">
        <v>30</v>
      </c>
      <c r="I1802">
        <v>7.7</v>
      </c>
      <c r="J1802" t="s">
        <v>422</v>
      </c>
      <c r="K1802">
        <v>100</v>
      </c>
      <c r="L1802">
        <v>21</v>
      </c>
      <c r="M1802" t="s">
        <v>422</v>
      </c>
      <c r="N1802">
        <f t="shared" si="146"/>
        <v>4.17</v>
      </c>
      <c r="O1802">
        <f t="shared" si="147"/>
        <v>2.7</v>
      </c>
    </row>
    <row r="1803" spans="1:15" x14ac:dyDescent="0.25">
      <c r="A1803" t="s">
        <v>2155</v>
      </c>
      <c r="B1803">
        <v>3</v>
      </c>
      <c r="C1803" t="s">
        <v>281</v>
      </c>
      <c r="D1803">
        <v>502.68049999999999</v>
      </c>
      <c r="E1803">
        <v>5000.3599999999997</v>
      </c>
      <c r="F1803">
        <v>0.85</v>
      </c>
      <c r="G1803">
        <v>1.05</v>
      </c>
      <c r="H1803">
        <v>44.1</v>
      </c>
      <c r="I1803">
        <v>10.7</v>
      </c>
      <c r="J1803" t="s">
        <v>422</v>
      </c>
      <c r="K1803">
        <v>100</v>
      </c>
      <c r="L1803">
        <v>21</v>
      </c>
      <c r="M1803" t="s">
        <v>422</v>
      </c>
      <c r="N1803">
        <f t="shared" si="146"/>
        <v>4.17</v>
      </c>
      <c r="O1803">
        <f t="shared" si="147"/>
        <v>2.7</v>
      </c>
    </row>
    <row r="1804" spans="1:15" x14ac:dyDescent="0.25">
      <c r="A1804" t="s">
        <v>2156</v>
      </c>
      <c r="B1804">
        <v>0</v>
      </c>
      <c r="C1804" t="s">
        <v>278</v>
      </c>
      <c r="D1804">
        <v>0</v>
      </c>
      <c r="E1804">
        <v>894.88000000000011</v>
      </c>
      <c r="G1804">
        <v>1.5</v>
      </c>
      <c r="J1804" t="s">
        <v>422</v>
      </c>
      <c r="K1804">
        <v>110</v>
      </c>
      <c r="L1804">
        <v>11</v>
      </c>
      <c r="M1804">
        <v>105</v>
      </c>
      <c r="N1804">
        <f t="shared" si="146"/>
        <v>3.44</v>
      </c>
      <c r="O1804">
        <f t="shared" si="147"/>
        <v>1.5</v>
      </c>
    </row>
    <row r="1805" spans="1:15" x14ac:dyDescent="0.25">
      <c r="A1805" t="s">
        <v>2157</v>
      </c>
      <c r="B1805">
        <v>1</v>
      </c>
      <c r="C1805" t="s">
        <v>370</v>
      </c>
      <c r="D1805">
        <v>311.10089705110983</v>
      </c>
      <c r="E1805">
        <v>2396.6961264405954</v>
      </c>
      <c r="F1805">
        <v>0.95</v>
      </c>
      <c r="G1805">
        <v>1.1000000000000001</v>
      </c>
      <c r="H1805">
        <v>26</v>
      </c>
      <c r="I1805">
        <v>8.4</v>
      </c>
      <c r="J1805" t="s">
        <v>422</v>
      </c>
      <c r="K1805">
        <v>110</v>
      </c>
      <c r="L1805">
        <v>11</v>
      </c>
      <c r="M1805">
        <v>105</v>
      </c>
      <c r="N1805">
        <f t="shared" si="146"/>
        <v>3.44</v>
      </c>
      <c r="O1805">
        <f t="shared" si="147"/>
        <v>1.5</v>
      </c>
    </row>
    <row r="1806" spans="1:15" x14ac:dyDescent="0.25">
      <c r="A1806" t="s">
        <v>2158</v>
      </c>
      <c r="B1806">
        <v>2</v>
      </c>
      <c r="C1806" t="s">
        <v>372</v>
      </c>
      <c r="D1806">
        <v>335.15603872201353</v>
      </c>
      <c r="E1806">
        <v>2582.0149905458411</v>
      </c>
      <c r="F1806">
        <v>0.95</v>
      </c>
      <c r="G1806">
        <v>1.1000000000000001</v>
      </c>
      <c r="H1806">
        <v>30</v>
      </c>
      <c r="I1806">
        <v>9.3000000000000007</v>
      </c>
      <c r="J1806" t="s">
        <v>422</v>
      </c>
      <c r="K1806">
        <v>110</v>
      </c>
      <c r="L1806">
        <v>11</v>
      </c>
      <c r="M1806">
        <v>105</v>
      </c>
      <c r="N1806">
        <f t="shared" si="146"/>
        <v>3.44</v>
      </c>
      <c r="O1806">
        <f t="shared" si="147"/>
        <v>1.5</v>
      </c>
    </row>
    <row r="1807" spans="1:15" x14ac:dyDescent="0.25">
      <c r="A1807" t="s">
        <v>2159</v>
      </c>
      <c r="B1807">
        <v>3</v>
      </c>
      <c r="C1807" t="s">
        <v>281</v>
      </c>
      <c r="D1807">
        <v>411.40100000000001</v>
      </c>
      <c r="E1807">
        <v>3169.4</v>
      </c>
      <c r="F1807">
        <v>0.95</v>
      </c>
      <c r="G1807">
        <v>1.1000000000000001</v>
      </c>
      <c r="H1807">
        <v>43.5</v>
      </c>
      <c r="I1807">
        <v>14</v>
      </c>
      <c r="J1807" t="s">
        <v>422</v>
      </c>
      <c r="K1807">
        <v>110</v>
      </c>
      <c r="L1807">
        <v>11</v>
      </c>
      <c r="M1807">
        <v>105</v>
      </c>
      <c r="N1807">
        <f t="shared" si="146"/>
        <v>3.44</v>
      </c>
      <c r="O1807">
        <f t="shared" si="147"/>
        <v>1.5</v>
      </c>
    </row>
    <row r="1808" spans="1:15" x14ac:dyDescent="0.25">
      <c r="A1808" t="s">
        <v>2160</v>
      </c>
      <c r="B1808">
        <v>0</v>
      </c>
      <c r="C1808" t="s">
        <v>278</v>
      </c>
      <c r="D1808">
        <v>0</v>
      </c>
      <c r="E1808">
        <v>1191.3600000000001</v>
      </c>
      <c r="G1808">
        <v>1.5</v>
      </c>
      <c r="J1808" t="s">
        <v>422</v>
      </c>
      <c r="K1808">
        <v>110</v>
      </c>
      <c r="L1808">
        <v>16</v>
      </c>
      <c r="M1808">
        <v>105</v>
      </c>
      <c r="N1808">
        <f t="shared" si="146"/>
        <v>2.64</v>
      </c>
      <c r="O1808">
        <f t="shared" si="147"/>
        <v>2.2000000000000002</v>
      </c>
    </row>
    <row r="1809" spans="1:15" x14ac:dyDescent="0.25">
      <c r="A1809" t="s">
        <v>2161</v>
      </c>
      <c r="B1809">
        <v>1</v>
      </c>
      <c r="C1809" t="s">
        <v>370</v>
      </c>
      <c r="D1809">
        <v>316.07054946608685</v>
      </c>
      <c r="E1809">
        <v>2849.7497938679544</v>
      </c>
      <c r="F1809">
        <v>0.95</v>
      </c>
      <c r="G1809">
        <v>1.1000000000000001</v>
      </c>
      <c r="H1809">
        <v>26</v>
      </c>
      <c r="I1809">
        <v>7.9</v>
      </c>
      <c r="J1809" t="s">
        <v>422</v>
      </c>
      <c r="K1809">
        <v>110</v>
      </c>
      <c r="L1809">
        <v>16</v>
      </c>
      <c r="M1809">
        <v>105</v>
      </c>
      <c r="N1809">
        <f t="shared" si="146"/>
        <v>2.64</v>
      </c>
      <c r="O1809">
        <f t="shared" si="147"/>
        <v>2.2000000000000002</v>
      </c>
    </row>
    <row r="1810" spans="1:15" x14ac:dyDescent="0.25">
      <c r="A1810" t="s">
        <v>2162</v>
      </c>
      <c r="B1810">
        <v>2</v>
      </c>
      <c r="C1810" t="s">
        <v>372</v>
      </c>
      <c r="D1810">
        <v>338.44171465793653</v>
      </c>
      <c r="E1810">
        <v>3051.4523045945984</v>
      </c>
      <c r="F1810">
        <v>0.95</v>
      </c>
      <c r="G1810">
        <v>1.1000000000000001</v>
      </c>
      <c r="H1810">
        <v>30</v>
      </c>
      <c r="I1810">
        <v>8.8000000000000007</v>
      </c>
      <c r="J1810" t="s">
        <v>422</v>
      </c>
      <c r="K1810">
        <v>110</v>
      </c>
      <c r="L1810">
        <v>16</v>
      </c>
      <c r="M1810">
        <v>105</v>
      </c>
      <c r="N1810">
        <f t="shared" si="146"/>
        <v>2.64</v>
      </c>
      <c r="O1810">
        <f t="shared" si="147"/>
        <v>2.2000000000000002</v>
      </c>
    </row>
    <row r="1811" spans="1:15" x14ac:dyDescent="0.25">
      <c r="A1811" t="s">
        <v>2163</v>
      </c>
      <c r="B1811">
        <v>3</v>
      </c>
      <c r="C1811" t="s">
        <v>281</v>
      </c>
      <c r="D1811">
        <v>466.55</v>
      </c>
      <c r="E1811">
        <v>4206.5</v>
      </c>
      <c r="F1811">
        <v>0.95</v>
      </c>
      <c r="G1811">
        <v>1.1000000000000001</v>
      </c>
      <c r="H1811">
        <v>44.1</v>
      </c>
      <c r="I1811">
        <v>12.5</v>
      </c>
      <c r="J1811" t="s">
        <v>422</v>
      </c>
      <c r="K1811">
        <v>110</v>
      </c>
      <c r="L1811">
        <v>16</v>
      </c>
      <c r="M1811">
        <v>105</v>
      </c>
      <c r="N1811">
        <f t="shared" si="146"/>
        <v>2.64</v>
      </c>
      <c r="O1811">
        <f t="shared" si="147"/>
        <v>2.2000000000000002</v>
      </c>
    </row>
    <row r="1812" spans="1:15" x14ac:dyDescent="0.25">
      <c r="A1812" t="s">
        <v>2164</v>
      </c>
      <c r="B1812">
        <v>0</v>
      </c>
      <c r="C1812" t="s">
        <v>278</v>
      </c>
      <c r="D1812">
        <v>0</v>
      </c>
      <c r="E1812">
        <v>1860</v>
      </c>
      <c r="G1812">
        <v>1.5</v>
      </c>
      <c r="J1812" t="s">
        <v>422</v>
      </c>
      <c r="K1812">
        <v>110</v>
      </c>
      <c r="L1812">
        <v>21</v>
      </c>
      <c r="M1812">
        <v>105</v>
      </c>
      <c r="N1812">
        <f t="shared" si="146"/>
        <v>4.1500000000000004</v>
      </c>
      <c r="O1812">
        <f t="shared" si="147"/>
        <v>2.9</v>
      </c>
    </row>
    <row r="1813" spans="1:15" x14ac:dyDescent="0.25">
      <c r="A1813" t="s">
        <v>2165</v>
      </c>
      <c r="B1813">
        <v>1</v>
      </c>
      <c r="C1813" t="s">
        <v>370</v>
      </c>
      <c r="D1813">
        <v>345.37795489996881</v>
      </c>
      <c r="E1813">
        <v>3556.1815292902165</v>
      </c>
      <c r="F1813">
        <v>0.85</v>
      </c>
      <c r="G1813">
        <v>1.05</v>
      </c>
      <c r="H1813">
        <v>26</v>
      </c>
      <c r="I1813">
        <v>7.9</v>
      </c>
      <c r="J1813" t="s">
        <v>422</v>
      </c>
      <c r="K1813">
        <v>110</v>
      </c>
      <c r="L1813">
        <v>21</v>
      </c>
      <c r="M1813">
        <v>105</v>
      </c>
      <c r="N1813">
        <f t="shared" si="146"/>
        <v>4.1500000000000004</v>
      </c>
      <c r="O1813">
        <f t="shared" si="147"/>
        <v>2.9</v>
      </c>
    </row>
    <row r="1814" spans="1:15" x14ac:dyDescent="0.25">
      <c r="A1814" t="s">
        <v>2166</v>
      </c>
      <c r="B1814">
        <v>2</v>
      </c>
      <c r="C1814" t="s">
        <v>372</v>
      </c>
      <c r="D1814">
        <v>369.823469661601</v>
      </c>
      <c r="E1814">
        <v>3807.8845891872675</v>
      </c>
      <c r="F1814">
        <v>0.85</v>
      </c>
      <c r="G1814">
        <v>1.05</v>
      </c>
      <c r="H1814">
        <v>30</v>
      </c>
      <c r="I1814">
        <v>8.8000000000000007</v>
      </c>
      <c r="J1814" t="s">
        <v>422</v>
      </c>
      <c r="K1814">
        <v>110</v>
      </c>
      <c r="L1814">
        <v>21</v>
      </c>
      <c r="M1814">
        <v>105</v>
      </c>
      <c r="N1814">
        <f t="shared" si="146"/>
        <v>4.1500000000000004</v>
      </c>
      <c r="O1814">
        <f t="shared" si="147"/>
        <v>2.9</v>
      </c>
    </row>
    <row r="1815" spans="1:15" x14ac:dyDescent="0.25">
      <c r="A1815" t="s">
        <v>2167</v>
      </c>
      <c r="B1815">
        <v>3</v>
      </c>
      <c r="C1815" t="s">
        <v>281</v>
      </c>
      <c r="D1815">
        <v>509.81050000000005</v>
      </c>
      <c r="E1815">
        <v>5249.2599999999993</v>
      </c>
      <c r="F1815">
        <v>0.85</v>
      </c>
      <c r="G1815">
        <v>1.05</v>
      </c>
      <c r="H1815">
        <v>44.1</v>
      </c>
      <c r="I1815">
        <v>12.5</v>
      </c>
      <c r="J1815" t="s">
        <v>422</v>
      </c>
      <c r="K1815">
        <v>110</v>
      </c>
      <c r="L1815">
        <v>21</v>
      </c>
      <c r="M1815">
        <v>105</v>
      </c>
      <c r="N1815">
        <f t="shared" si="146"/>
        <v>4.1500000000000004</v>
      </c>
      <c r="O1815">
        <f t="shared" si="147"/>
        <v>2.9</v>
      </c>
    </row>
    <row r="1816" spans="1:15" x14ac:dyDescent="0.25">
      <c r="A1816" t="s">
        <v>2168</v>
      </c>
      <c r="B1816">
        <v>0</v>
      </c>
      <c r="C1816" t="s">
        <v>278</v>
      </c>
      <c r="D1816">
        <v>0</v>
      </c>
      <c r="E1816">
        <v>975.80000000000007</v>
      </c>
      <c r="G1816">
        <v>1.5</v>
      </c>
      <c r="J1816" t="s">
        <v>422</v>
      </c>
      <c r="K1816">
        <v>120</v>
      </c>
      <c r="L1816">
        <v>11</v>
      </c>
      <c r="M1816">
        <v>115</v>
      </c>
      <c r="N1816">
        <f t="shared" si="146"/>
        <v>3.39</v>
      </c>
      <c r="O1816">
        <f t="shared" si="147"/>
        <v>1.6</v>
      </c>
    </row>
    <row r="1817" spans="1:15" x14ac:dyDescent="0.25">
      <c r="A1817" t="s">
        <v>2169</v>
      </c>
      <c r="B1817">
        <v>1</v>
      </c>
      <c r="C1817" t="s">
        <v>370</v>
      </c>
      <c r="D1817">
        <v>338.67500000000001</v>
      </c>
      <c r="E1817">
        <v>2611.8926414972211</v>
      </c>
      <c r="F1817">
        <v>0.95</v>
      </c>
      <c r="G1817">
        <v>1.1000000000000001</v>
      </c>
      <c r="H1817">
        <v>26</v>
      </c>
      <c r="I1817">
        <v>8.9</v>
      </c>
      <c r="J1817" t="s">
        <v>422</v>
      </c>
      <c r="K1817">
        <v>120</v>
      </c>
      <c r="L1817">
        <v>11</v>
      </c>
      <c r="M1817">
        <v>115</v>
      </c>
      <c r="N1817">
        <f t="shared" si="146"/>
        <v>3.39</v>
      </c>
      <c r="O1817">
        <f t="shared" si="147"/>
        <v>1.6</v>
      </c>
    </row>
    <row r="1818" spans="1:15" x14ac:dyDescent="0.25">
      <c r="A1818" t="s">
        <v>2170</v>
      </c>
      <c r="B1818">
        <v>2</v>
      </c>
      <c r="C1818" t="s">
        <v>372</v>
      </c>
      <c r="D1818">
        <v>366.57499999999999</v>
      </c>
      <c r="E1818">
        <v>2821.6982019103875</v>
      </c>
      <c r="F1818">
        <v>0.95</v>
      </c>
      <c r="G1818">
        <v>1.1000000000000001</v>
      </c>
      <c r="H1818">
        <v>30</v>
      </c>
      <c r="I1818">
        <v>9.9</v>
      </c>
      <c r="J1818" t="s">
        <v>422</v>
      </c>
      <c r="K1818">
        <v>120</v>
      </c>
      <c r="L1818">
        <v>11</v>
      </c>
      <c r="M1818">
        <v>115</v>
      </c>
      <c r="N1818">
        <f t="shared" si="146"/>
        <v>3.39</v>
      </c>
      <c r="O1818">
        <f t="shared" si="147"/>
        <v>1.6</v>
      </c>
    </row>
    <row r="1819" spans="1:15" x14ac:dyDescent="0.25">
      <c r="A1819" t="s">
        <v>2171</v>
      </c>
      <c r="B1819">
        <v>3</v>
      </c>
      <c r="C1819" t="s">
        <v>281</v>
      </c>
      <c r="D1819">
        <v>456.47500000000002</v>
      </c>
      <c r="E1819">
        <v>3513.9</v>
      </c>
      <c r="F1819">
        <v>0.95</v>
      </c>
      <c r="G1819">
        <v>1.1000000000000001</v>
      </c>
      <c r="H1819">
        <v>44</v>
      </c>
      <c r="I1819">
        <v>14.8</v>
      </c>
      <c r="J1819" t="s">
        <v>422</v>
      </c>
      <c r="K1819">
        <v>120</v>
      </c>
      <c r="L1819">
        <v>11</v>
      </c>
      <c r="M1819">
        <v>115</v>
      </c>
      <c r="N1819">
        <f t="shared" si="146"/>
        <v>3.39</v>
      </c>
      <c r="O1819">
        <f t="shared" si="147"/>
        <v>1.6</v>
      </c>
    </row>
    <row r="1820" spans="1:15" x14ac:dyDescent="0.25">
      <c r="A1820" t="s">
        <v>2172</v>
      </c>
      <c r="B1820">
        <v>0</v>
      </c>
      <c r="C1820" t="s">
        <v>278</v>
      </c>
      <c r="D1820">
        <v>0</v>
      </c>
      <c r="E1820">
        <v>1300.1600000000001</v>
      </c>
      <c r="G1820">
        <v>1.5</v>
      </c>
      <c r="J1820" t="s">
        <v>422</v>
      </c>
      <c r="K1820">
        <v>120</v>
      </c>
      <c r="L1820">
        <v>16</v>
      </c>
      <c r="M1820">
        <v>115</v>
      </c>
      <c r="N1820">
        <f t="shared" si="146"/>
        <v>2.62</v>
      </c>
      <c r="O1820">
        <f t="shared" si="147"/>
        <v>2.4</v>
      </c>
    </row>
    <row r="1821" spans="1:15" x14ac:dyDescent="0.25">
      <c r="A1821" t="s">
        <v>2173</v>
      </c>
      <c r="B1821">
        <v>1</v>
      </c>
      <c r="C1821" t="s">
        <v>370</v>
      </c>
      <c r="D1821">
        <v>384.40000000000003</v>
      </c>
      <c r="E1821">
        <v>3241.8333772189817</v>
      </c>
      <c r="F1821">
        <v>0.95</v>
      </c>
      <c r="G1821">
        <v>1.1000000000000001</v>
      </c>
      <c r="H1821">
        <v>26</v>
      </c>
      <c r="I1821">
        <v>8.6999999999999993</v>
      </c>
      <c r="J1821" t="s">
        <v>422</v>
      </c>
      <c r="K1821">
        <v>120</v>
      </c>
      <c r="L1821">
        <v>16</v>
      </c>
      <c r="M1821">
        <v>115</v>
      </c>
      <c r="N1821">
        <f t="shared" ref="N1821:N1884" si="148">ROUND(IF($L1821=11,$R$30*$K1821+$S$30,IF($L1821=16,$R$31*$K1821+$S$31,IF($L1821=21,$R$32*$K1821+$S$32,""))),2)</f>
        <v>2.62</v>
      </c>
      <c r="O1821">
        <f t="shared" ref="O1821:O1884" si="149">ROUND(IF($L1821=11,$K1821*$X$30,IF($L1821=16,$K1821*$X$32,IF($L1821=21,$K1821*$X$34,""))),1)</f>
        <v>2.4</v>
      </c>
    </row>
    <row r="1822" spans="1:15" x14ac:dyDescent="0.25">
      <c r="A1822" t="s">
        <v>2174</v>
      </c>
      <c r="B1822">
        <v>2</v>
      </c>
      <c r="C1822" t="s">
        <v>372</v>
      </c>
      <c r="D1822">
        <v>412.3</v>
      </c>
      <c r="E1822">
        <v>3471.5459677567114</v>
      </c>
      <c r="F1822">
        <v>0.95</v>
      </c>
      <c r="G1822">
        <v>1.1000000000000001</v>
      </c>
      <c r="H1822">
        <v>30</v>
      </c>
      <c r="I1822">
        <v>9.8000000000000007</v>
      </c>
      <c r="J1822" t="s">
        <v>422</v>
      </c>
      <c r="K1822">
        <v>120</v>
      </c>
      <c r="L1822">
        <v>16</v>
      </c>
      <c r="M1822">
        <v>115</v>
      </c>
      <c r="N1822">
        <f t="shared" si="148"/>
        <v>2.62</v>
      </c>
      <c r="O1822">
        <f t="shared" si="149"/>
        <v>2.4</v>
      </c>
    </row>
    <row r="1823" spans="1:15" x14ac:dyDescent="0.25">
      <c r="A1823" t="s">
        <v>2175</v>
      </c>
      <c r="B1823">
        <v>3</v>
      </c>
      <c r="C1823" t="s">
        <v>281</v>
      </c>
      <c r="D1823">
        <v>573.5</v>
      </c>
      <c r="E1823">
        <v>4829.7</v>
      </c>
      <c r="F1823">
        <v>0.95</v>
      </c>
      <c r="G1823">
        <v>1.1000000000000001</v>
      </c>
      <c r="H1823">
        <v>44.8</v>
      </c>
      <c r="I1823">
        <v>14.3</v>
      </c>
      <c r="J1823" t="s">
        <v>422</v>
      </c>
      <c r="K1823">
        <v>120</v>
      </c>
      <c r="L1823">
        <v>16</v>
      </c>
      <c r="M1823">
        <v>115</v>
      </c>
      <c r="N1823">
        <f t="shared" si="148"/>
        <v>2.62</v>
      </c>
      <c r="O1823">
        <f t="shared" si="149"/>
        <v>2.4</v>
      </c>
    </row>
    <row r="1824" spans="1:15" x14ac:dyDescent="0.25">
      <c r="A1824" t="s">
        <v>2176</v>
      </c>
      <c r="B1824">
        <v>0</v>
      </c>
      <c r="C1824" t="s">
        <v>278</v>
      </c>
      <c r="D1824">
        <v>0</v>
      </c>
      <c r="E1824">
        <v>2029.6000000000001</v>
      </c>
      <c r="G1824">
        <v>1.5</v>
      </c>
      <c r="J1824" t="s">
        <v>422</v>
      </c>
      <c r="K1824">
        <v>120</v>
      </c>
      <c r="L1824">
        <v>21</v>
      </c>
      <c r="M1824">
        <v>115</v>
      </c>
      <c r="N1824">
        <f t="shared" si="148"/>
        <v>4.12</v>
      </c>
      <c r="O1824">
        <f t="shared" si="149"/>
        <v>3.2</v>
      </c>
    </row>
    <row r="1825" spans="1:15" x14ac:dyDescent="0.25">
      <c r="A1825" t="s">
        <v>2177</v>
      </c>
      <c r="B1825">
        <v>1</v>
      </c>
      <c r="C1825" t="s">
        <v>370</v>
      </c>
      <c r="D1825">
        <v>419.709589455051</v>
      </c>
      <c r="E1825">
        <v>4175.015825613802</v>
      </c>
      <c r="F1825">
        <v>0.85</v>
      </c>
      <c r="G1825">
        <v>1.05</v>
      </c>
      <c r="H1825">
        <v>26</v>
      </c>
      <c r="I1825">
        <v>8.6999999999999993</v>
      </c>
      <c r="J1825" t="s">
        <v>422</v>
      </c>
      <c r="K1825">
        <v>120</v>
      </c>
      <c r="L1825">
        <v>21</v>
      </c>
      <c r="M1825">
        <v>115</v>
      </c>
      <c r="N1825">
        <f t="shared" si="148"/>
        <v>4.12</v>
      </c>
      <c r="O1825">
        <f t="shared" si="149"/>
        <v>3.2</v>
      </c>
    </row>
    <row r="1826" spans="1:15" x14ac:dyDescent="0.25">
      <c r="A1826" t="s">
        <v>2178</v>
      </c>
      <c r="B1826">
        <v>2</v>
      </c>
      <c r="C1826" t="s">
        <v>372</v>
      </c>
      <c r="D1826">
        <v>449.44972901458465</v>
      </c>
      <c r="E1826">
        <v>4470.8526528786542</v>
      </c>
      <c r="F1826">
        <v>0.85</v>
      </c>
      <c r="G1826">
        <v>1.05</v>
      </c>
      <c r="H1826">
        <v>30</v>
      </c>
      <c r="I1826">
        <v>9.8000000000000007</v>
      </c>
      <c r="J1826" t="s">
        <v>422</v>
      </c>
      <c r="K1826">
        <v>120</v>
      </c>
      <c r="L1826">
        <v>21</v>
      </c>
      <c r="M1826">
        <v>115</v>
      </c>
      <c r="N1826">
        <f t="shared" si="148"/>
        <v>4.12</v>
      </c>
      <c r="O1826">
        <f t="shared" si="149"/>
        <v>3.2</v>
      </c>
    </row>
    <row r="1827" spans="1:15" x14ac:dyDescent="0.25">
      <c r="A1827" t="s">
        <v>2179</v>
      </c>
      <c r="B1827">
        <v>3</v>
      </c>
      <c r="C1827" t="s">
        <v>281</v>
      </c>
      <c r="D1827">
        <v>625.28550000000007</v>
      </c>
      <c r="E1827">
        <v>6219.96</v>
      </c>
      <c r="F1827">
        <v>0.85</v>
      </c>
      <c r="G1827">
        <v>1.05</v>
      </c>
      <c r="H1827">
        <v>44.8</v>
      </c>
      <c r="I1827">
        <v>14.3</v>
      </c>
      <c r="J1827" t="s">
        <v>422</v>
      </c>
      <c r="K1827">
        <v>120</v>
      </c>
      <c r="L1827">
        <v>21</v>
      </c>
      <c r="M1827">
        <v>115</v>
      </c>
      <c r="N1827">
        <f t="shared" si="148"/>
        <v>4.12</v>
      </c>
      <c r="O1827">
        <f t="shared" si="149"/>
        <v>3.2</v>
      </c>
    </row>
    <row r="1828" spans="1:15" x14ac:dyDescent="0.25">
      <c r="A1828" t="s">
        <v>2180</v>
      </c>
      <c r="B1828">
        <v>0</v>
      </c>
      <c r="C1828" t="s">
        <v>278</v>
      </c>
      <c r="D1828">
        <v>0</v>
      </c>
      <c r="E1828">
        <v>488.24</v>
      </c>
      <c r="G1828">
        <v>1.5</v>
      </c>
      <c r="J1828" t="s">
        <v>2181</v>
      </c>
      <c r="K1828">
        <v>60</v>
      </c>
      <c r="L1828">
        <v>11</v>
      </c>
      <c r="M1828" t="s">
        <v>368</v>
      </c>
      <c r="N1828">
        <f t="shared" si="148"/>
        <v>3.69</v>
      </c>
      <c r="O1828">
        <f t="shared" si="149"/>
        <v>0.8</v>
      </c>
    </row>
    <row r="1829" spans="1:15" x14ac:dyDescent="0.25">
      <c r="A1829" t="s">
        <v>2182</v>
      </c>
      <c r="B1829">
        <v>1</v>
      </c>
      <c r="C1829" t="s">
        <v>370</v>
      </c>
      <c r="D1829">
        <v>143.25</v>
      </c>
      <c r="E1829">
        <v>1142.0361657917249</v>
      </c>
      <c r="F1829">
        <v>0.95</v>
      </c>
      <c r="G1829">
        <v>1.1000000000000001</v>
      </c>
      <c r="H1829">
        <v>26</v>
      </c>
      <c r="I1829">
        <v>4.8</v>
      </c>
      <c r="J1829" t="s">
        <v>2181</v>
      </c>
      <c r="K1829">
        <v>60</v>
      </c>
      <c r="L1829">
        <v>11</v>
      </c>
      <c r="M1829" t="s">
        <v>368</v>
      </c>
      <c r="N1829">
        <f t="shared" si="148"/>
        <v>3.69</v>
      </c>
      <c r="O1829">
        <f t="shared" si="149"/>
        <v>0.8</v>
      </c>
    </row>
    <row r="1830" spans="1:15" x14ac:dyDescent="0.25">
      <c r="A1830" t="s">
        <v>2183</v>
      </c>
      <c r="B1830">
        <v>2</v>
      </c>
      <c r="C1830" t="s">
        <v>372</v>
      </c>
      <c r="D1830">
        <v>153.75</v>
      </c>
      <c r="E1830">
        <v>1222.9946868592929</v>
      </c>
      <c r="F1830">
        <v>0.95</v>
      </c>
      <c r="G1830">
        <v>1.1000000000000001</v>
      </c>
      <c r="H1830">
        <v>30</v>
      </c>
      <c r="I1830">
        <v>5.4</v>
      </c>
      <c r="J1830" t="s">
        <v>2181</v>
      </c>
      <c r="K1830">
        <v>60</v>
      </c>
      <c r="L1830">
        <v>11</v>
      </c>
      <c r="M1830" t="s">
        <v>368</v>
      </c>
      <c r="N1830">
        <f t="shared" si="148"/>
        <v>3.69</v>
      </c>
      <c r="O1830">
        <f t="shared" si="149"/>
        <v>0.8</v>
      </c>
    </row>
    <row r="1831" spans="1:15" x14ac:dyDescent="0.25">
      <c r="A1831" t="s">
        <v>2184</v>
      </c>
      <c r="B1831">
        <v>3</v>
      </c>
      <c r="C1831" t="s">
        <v>281</v>
      </c>
      <c r="D1831">
        <v>181.5</v>
      </c>
      <c r="E1831">
        <v>1446.9</v>
      </c>
      <c r="F1831">
        <v>0.95</v>
      </c>
      <c r="G1831">
        <v>1.1000000000000001</v>
      </c>
      <c r="H1831">
        <v>40</v>
      </c>
      <c r="I1831">
        <v>6.8</v>
      </c>
      <c r="J1831" t="s">
        <v>2181</v>
      </c>
      <c r="K1831">
        <v>60</v>
      </c>
      <c r="L1831">
        <v>11</v>
      </c>
      <c r="M1831" t="s">
        <v>368</v>
      </c>
      <c r="N1831">
        <f t="shared" si="148"/>
        <v>3.69</v>
      </c>
      <c r="O1831">
        <f t="shared" si="149"/>
        <v>0.8</v>
      </c>
    </row>
    <row r="1832" spans="1:15" x14ac:dyDescent="0.25">
      <c r="A1832" t="s">
        <v>2185</v>
      </c>
      <c r="B1832">
        <v>0</v>
      </c>
      <c r="C1832" t="s">
        <v>278</v>
      </c>
      <c r="D1832">
        <v>0</v>
      </c>
      <c r="E1832">
        <v>650.08000000000004</v>
      </c>
      <c r="G1832">
        <v>1.5</v>
      </c>
      <c r="J1832" t="s">
        <v>2181</v>
      </c>
      <c r="K1832">
        <v>60</v>
      </c>
      <c r="L1832">
        <v>16</v>
      </c>
      <c r="M1832" t="s">
        <v>368</v>
      </c>
      <c r="N1832">
        <f t="shared" si="148"/>
        <v>2.73</v>
      </c>
      <c r="O1832">
        <f t="shared" si="149"/>
        <v>1.2</v>
      </c>
    </row>
    <row r="1833" spans="1:15" x14ac:dyDescent="0.25">
      <c r="A1833" t="s">
        <v>2186</v>
      </c>
      <c r="B1833">
        <v>1</v>
      </c>
      <c r="C1833" t="s">
        <v>370</v>
      </c>
      <c r="D1833">
        <v>160.5</v>
      </c>
      <c r="E1833">
        <v>1399.7241764138612</v>
      </c>
      <c r="F1833">
        <v>0.95</v>
      </c>
      <c r="G1833">
        <v>1.1000000000000001</v>
      </c>
      <c r="H1833">
        <v>26</v>
      </c>
      <c r="I1833">
        <v>4.8</v>
      </c>
      <c r="J1833" t="s">
        <v>2181</v>
      </c>
      <c r="K1833">
        <v>60</v>
      </c>
      <c r="L1833">
        <v>16</v>
      </c>
      <c r="M1833" t="s">
        <v>368</v>
      </c>
      <c r="N1833">
        <f t="shared" si="148"/>
        <v>2.73</v>
      </c>
      <c r="O1833">
        <f t="shared" si="149"/>
        <v>1.2</v>
      </c>
    </row>
    <row r="1834" spans="1:15" x14ac:dyDescent="0.25">
      <c r="A1834" t="s">
        <v>2187</v>
      </c>
      <c r="B1834">
        <v>2</v>
      </c>
      <c r="C1834" t="s">
        <v>372</v>
      </c>
      <c r="D1834">
        <v>172.5</v>
      </c>
      <c r="E1834">
        <v>1502.5729206967153</v>
      </c>
      <c r="F1834">
        <v>0.95</v>
      </c>
      <c r="G1834">
        <v>1.1000000000000001</v>
      </c>
      <c r="H1834">
        <v>30</v>
      </c>
      <c r="I1834">
        <v>5.5</v>
      </c>
      <c r="J1834" t="s">
        <v>2181</v>
      </c>
      <c r="K1834">
        <v>60</v>
      </c>
      <c r="L1834">
        <v>16</v>
      </c>
      <c r="M1834" t="s">
        <v>368</v>
      </c>
      <c r="N1834">
        <f t="shared" si="148"/>
        <v>2.73</v>
      </c>
      <c r="O1834">
        <f t="shared" si="149"/>
        <v>1.2</v>
      </c>
    </row>
    <row r="1835" spans="1:15" x14ac:dyDescent="0.25">
      <c r="A1835" t="s">
        <v>2188</v>
      </c>
      <c r="B1835">
        <v>3</v>
      </c>
      <c r="C1835" t="s">
        <v>281</v>
      </c>
      <c r="D1835">
        <v>228.75</v>
      </c>
      <c r="E1835">
        <v>1988.7</v>
      </c>
      <c r="F1835">
        <v>0.95</v>
      </c>
      <c r="G1835">
        <v>1.1000000000000001</v>
      </c>
      <c r="H1835">
        <v>41.1</v>
      </c>
      <c r="I1835">
        <v>7.2</v>
      </c>
      <c r="J1835" t="s">
        <v>2181</v>
      </c>
      <c r="K1835">
        <v>60</v>
      </c>
      <c r="L1835">
        <v>16</v>
      </c>
      <c r="M1835" t="s">
        <v>368</v>
      </c>
      <c r="N1835">
        <f t="shared" si="148"/>
        <v>2.73</v>
      </c>
      <c r="O1835">
        <f t="shared" si="149"/>
        <v>1.2</v>
      </c>
    </row>
    <row r="1836" spans="1:15" x14ac:dyDescent="0.25">
      <c r="A1836" t="s">
        <v>2189</v>
      </c>
      <c r="B1836">
        <v>0</v>
      </c>
      <c r="C1836" t="s">
        <v>278</v>
      </c>
      <c r="D1836">
        <v>0</v>
      </c>
      <c r="E1836">
        <v>1014.4000000000001</v>
      </c>
      <c r="G1836">
        <v>1.5</v>
      </c>
      <c r="J1836" t="s">
        <v>2181</v>
      </c>
      <c r="K1836">
        <v>60</v>
      </c>
      <c r="L1836">
        <v>21</v>
      </c>
      <c r="M1836" t="s">
        <v>368</v>
      </c>
      <c r="N1836">
        <f t="shared" si="148"/>
        <v>4.28</v>
      </c>
      <c r="O1836">
        <f t="shared" si="149"/>
        <v>1.6</v>
      </c>
    </row>
    <row r="1837" spans="1:15" x14ac:dyDescent="0.25">
      <c r="A1837" t="s">
        <v>2190</v>
      </c>
      <c r="B1837">
        <v>1</v>
      </c>
      <c r="C1837" t="s">
        <v>370</v>
      </c>
      <c r="D1837">
        <v>175.37198894562263</v>
      </c>
      <c r="E1837">
        <v>1802.6437228662567</v>
      </c>
      <c r="F1837">
        <v>0.85</v>
      </c>
      <c r="G1837">
        <v>1.05</v>
      </c>
      <c r="H1837">
        <v>26</v>
      </c>
      <c r="I1837">
        <v>4.8</v>
      </c>
      <c r="J1837" t="s">
        <v>2181</v>
      </c>
      <c r="K1837">
        <v>60</v>
      </c>
      <c r="L1837">
        <v>21</v>
      </c>
      <c r="M1837" t="s">
        <v>368</v>
      </c>
      <c r="N1837">
        <f t="shared" si="148"/>
        <v>4.28</v>
      </c>
      <c r="O1837">
        <f t="shared" si="149"/>
        <v>1.6</v>
      </c>
    </row>
    <row r="1838" spans="1:15" x14ac:dyDescent="0.25">
      <c r="A1838" t="s">
        <v>2191</v>
      </c>
      <c r="B1838">
        <v>2</v>
      </c>
      <c r="C1838" t="s">
        <v>372</v>
      </c>
      <c r="D1838">
        <v>188.25794830059692</v>
      </c>
      <c r="E1838">
        <v>1935.0981352499616</v>
      </c>
      <c r="F1838">
        <v>0.85</v>
      </c>
      <c r="G1838">
        <v>1.05</v>
      </c>
      <c r="H1838">
        <v>30</v>
      </c>
      <c r="I1838">
        <v>5.5</v>
      </c>
      <c r="J1838" t="s">
        <v>2181</v>
      </c>
      <c r="K1838">
        <v>60</v>
      </c>
      <c r="L1838">
        <v>21</v>
      </c>
      <c r="M1838" t="s">
        <v>368</v>
      </c>
      <c r="N1838">
        <f t="shared" si="148"/>
        <v>4.28</v>
      </c>
      <c r="O1838">
        <f t="shared" si="149"/>
        <v>1.6</v>
      </c>
    </row>
    <row r="1839" spans="1:15" x14ac:dyDescent="0.25">
      <c r="A1839" t="s">
        <v>2192</v>
      </c>
      <c r="B1839">
        <v>3</v>
      </c>
      <c r="C1839" t="s">
        <v>281</v>
      </c>
      <c r="D1839">
        <v>249.16500000000002</v>
      </c>
      <c r="E1839">
        <v>2561.16</v>
      </c>
      <c r="F1839">
        <v>0.85</v>
      </c>
      <c r="G1839">
        <v>1.05</v>
      </c>
      <c r="H1839">
        <v>41.1</v>
      </c>
      <c r="I1839">
        <v>7.2</v>
      </c>
      <c r="J1839" t="s">
        <v>2181</v>
      </c>
      <c r="K1839">
        <v>60</v>
      </c>
      <c r="L1839">
        <v>21</v>
      </c>
      <c r="M1839" t="s">
        <v>368</v>
      </c>
      <c r="N1839">
        <f t="shared" si="148"/>
        <v>4.28</v>
      </c>
      <c r="O1839">
        <f t="shared" si="149"/>
        <v>1.6</v>
      </c>
    </row>
    <row r="1840" spans="1:15" x14ac:dyDescent="0.25">
      <c r="A1840" t="s">
        <v>2193</v>
      </c>
      <c r="B1840">
        <v>0</v>
      </c>
      <c r="C1840" t="s">
        <v>278</v>
      </c>
      <c r="D1840">
        <v>0</v>
      </c>
      <c r="E1840">
        <v>569.16000000000008</v>
      </c>
      <c r="G1840">
        <v>1.5</v>
      </c>
      <c r="J1840" t="s">
        <v>2181</v>
      </c>
      <c r="K1840">
        <v>70</v>
      </c>
      <c r="L1840">
        <v>11</v>
      </c>
      <c r="M1840" t="s">
        <v>383</v>
      </c>
      <c r="N1840">
        <f t="shared" si="148"/>
        <v>3.64</v>
      </c>
      <c r="O1840">
        <f t="shared" si="149"/>
        <v>0.9</v>
      </c>
    </row>
    <row r="1841" spans="1:15" x14ac:dyDescent="0.25">
      <c r="A1841" t="s">
        <v>2194</v>
      </c>
      <c r="B1841">
        <v>1</v>
      </c>
      <c r="C1841" t="s">
        <v>370</v>
      </c>
      <c r="D1841">
        <v>175.51010396517188</v>
      </c>
      <c r="E1841">
        <v>1397.1861540381678</v>
      </c>
      <c r="F1841">
        <v>0.95</v>
      </c>
      <c r="G1841">
        <v>1.1000000000000001</v>
      </c>
      <c r="H1841">
        <v>26</v>
      </c>
      <c r="I1841">
        <v>5.5</v>
      </c>
      <c r="J1841" t="s">
        <v>2181</v>
      </c>
      <c r="K1841">
        <v>70</v>
      </c>
      <c r="L1841">
        <v>11</v>
      </c>
      <c r="M1841" t="s">
        <v>383</v>
      </c>
      <c r="N1841">
        <f t="shared" si="148"/>
        <v>3.64</v>
      </c>
      <c r="O1841">
        <f t="shared" si="149"/>
        <v>0.9</v>
      </c>
    </row>
    <row r="1842" spans="1:15" x14ac:dyDescent="0.25">
      <c r="A1842" t="s">
        <v>2195</v>
      </c>
      <c r="B1842">
        <v>2</v>
      </c>
      <c r="C1842" t="s">
        <v>372</v>
      </c>
      <c r="D1842">
        <v>188.21573483406843</v>
      </c>
      <c r="E1842">
        <v>1498.3320774196782</v>
      </c>
      <c r="F1842">
        <v>0.95</v>
      </c>
      <c r="G1842">
        <v>1.1000000000000001</v>
      </c>
      <c r="H1842">
        <v>30</v>
      </c>
      <c r="I1842">
        <v>5.9</v>
      </c>
      <c r="J1842" t="s">
        <v>2181</v>
      </c>
      <c r="K1842">
        <v>70</v>
      </c>
      <c r="L1842">
        <v>11</v>
      </c>
      <c r="M1842" t="s">
        <v>383</v>
      </c>
      <c r="N1842">
        <f t="shared" si="148"/>
        <v>3.64</v>
      </c>
      <c r="O1842">
        <f t="shared" si="149"/>
        <v>0.9</v>
      </c>
    </row>
    <row r="1843" spans="1:15" x14ac:dyDescent="0.25">
      <c r="A1843" t="s">
        <v>2196</v>
      </c>
      <c r="B1843">
        <v>3</v>
      </c>
      <c r="C1843" t="s">
        <v>281</v>
      </c>
      <c r="D1843">
        <v>225.03000000000003</v>
      </c>
      <c r="E1843">
        <v>1791.4</v>
      </c>
      <c r="F1843">
        <v>0.95</v>
      </c>
      <c r="G1843">
        <v>1.1000000000000001</v>
      </c>
      <c r="H1843">
        <v>41</v>
      </c>
      <c r="I1843">
        <v>7.9</v>
      </c>
      <c r="J1843" t="s">
        <v>2181</v>
      </c>
      <c r="K1843">
        <v>70</v>
      </c>
      <c r="L1843">
        <v>11</v>
      </c>
      <c r="M1843" t="s">
        <v>383</v>
      </c>
      <c r="N1843">
        <f t="shared" si="148"/>
        <v>3.64</v>
      </c>
      <c r="O1843">
        <f t="shared" si="149"/>
        <v>0.9</v>
      </c>
    </row>
    <row r="1844" spans="1:15" x14ac:dyDescent="0.25">
      <c r="A1844" t="s">
        <v>2197</v>
      </c>
      <c r="B1844">
        <v>0</v>
      </c>
      <c r="C1844" t="s">
        <v>278</v>
      </c>
      <c r="D1844">
        <v>0</v>
      </c>
      <c r="E1844">
        <v>758.2</v>
      </c>
      <c r="G1844">
        <v>1.5</v>
      </c>
      <c r="J1844" t="s">
        <v>2181</v>
      </c>
      <c r="K1844">
        <v>70</v>
      </c>
      <c r="L1844">
        <v>16</v>
      </c>
      <c r="M1844" t="s">
        <v>383</v>
      </c>
      <c r="N1844">
        <f t="shared" si="148"/>
        <v>2.71</v>
      </c>
      <c r="O1844">
        <f t="shared" si="149"/>
        <v>1.4</v>
      </c>
    </row>
    <row r="1845" spans="1:15" x14ac:dyDescent="0.25">
      <c r="A1845" t="s">
        <v>2198</v>
      </c>
      <c r="B1845">
        <v>1</v>
      </c>
      <c r="C1845" t="s">
        <v>370</v>
      </c>
      <c r="D1845">
        <v>164.69827388788832</v>
      </c>
      <c r="E1845">
        <v>1627.62717250317</v>
      </c>
      <c r="F1845">
        <v>0.95</v>
      </c>
      <c r="G1845">
        <v>1.1000000000000001</v>
      </c>
      <c r="H1845">
        <v>26</v>
      </c>
      <c r="I1845">
        <v>5.0999999999999996</v>
      </c>
      <c r="J1845" t="s">
        <v>2181</v>
      </c>
      <c r="K1845">
        <v>70</v>
      </c>
      <c r="L1845">
        <v>16</v>
      </c>
      <c r="M1845" t="s">
        <v>383</v>
      </c>
      <c r="N1845">
        <f t="shared" si="148"/>
        <v>2.71</v>
      </c>
      <c r="O1845">
        <f t="shared" si="149"/>
        <v>1.4</v>
      </c>
    </row>
    <row r="1846" spans="1:15" x14ac:dyDescent="0.25">
      <c r="A1846" t="s">
        <v>2199</v>
      </c>
      <c r="B1846">
        <v>2</v>
      </c>
      <c r="C1846" t="s">
        <v>372</v>
      </c>
      <c r="D1846">
        <v>176.79995144719231</v>
      </c>
      <c r="E1846">
        <v>1747.2217424001376</v>
      </c>
      <c r="F1846">
        <v>0.95</v>
      </c>
      <c r="G1846">
        <v>1.1000000000000001</v>
      </c>
      <c r="H1846">
        <v>30</v>
      </c>
      <c r="I1846">
        <v>5.6</v>
      </c>
      <c r="J1846" t="s">
        <v>2181</v>
      </c>
      <c r="K1846">
        <v>70</v>
      </c>
      <c r="L1846">
        <v>16</v>
      </c>
      <c r="M1846" t="s">
        <v>383</v>
      </c>
      <c r="N1846">
        <f t="shared" si="148"/>
        <v>2.71</v>
      </c>
      <c r="O1846">
        <f t="shared" si="149"/>
        <v>1.4</v>
      </c>
    </row>
    <row r="1847" spans="1:15" x14ac:dyDescent="0.25">
      <c r="A1847" t="s">
        <v>2200</v>
      </c>
      <c r="B1847">
        <v>3</v>
      </c>
      <c r="C1847" t="s">
        <v>281</v>
      </c>
      <c r="D1847">
        <v>234</v>
      </c>
      <c r="E1847">
        <v>2312.5</v>
      </c>
      <c r="F1847">
        <v>0.95</v>
      </c>
      <c r="G1847">
        <v>1.1000000000000001</v>
      </c>
      <c r="H1847">
        <v>41.1</v>
      </c>
      <c r="I1847">
        <v>7.2</v>
      </c>
      <c r="J1847" t="s">
        <v>2181</v>
      </c>
      <c r="K1847">
        <v>70</v>
      </c>
      <c r="L1847">
        <v>16</v>
      </c>
      <c r="M1847" t="s">
        <v>383</v>
      </c>
      <c r="N1847">
        <f t="shared" si="148"/>
        <v>2.71</v>
      </c>
      <c r="O1847">
        <f t="shared" si="149"/>
        <v>1.4</v>
      </c>
    </row>
    <row r="1848" spans="1:15" x14ac:dyDescent="0.25">
      <c r="A1848" t="s">
        <v>2201</v>
      </c>
      <c r="B1848">
        <v>0</v>
      </c>
      <c r="C1848" t="s">
        <v>278</v>
      </c>
      <c r="D1848">
        <v>0</v>
      </c>
      <c r="E1848">
        <v>1184</v>
      </c>
      <c r="G1848">
        <v>1.5</v>
      </c>
      <c r="J1848" t="s">
        <v>2181</v>
      </c>
      <c r="K1848">
        <v>70</v>
      </c>
      <c r="L1848">
        <v>21</v>
      </c>
      <c r="M1848" t="s">
        <v>383</v>
      </c>
      <c r="N1848">
        <f t="shared" si="148"/>
        <v>4.25</v>
      </c>
      <c r="O1848">
        <f t="shared" si="149"/>
        <v>1.9</v>
      </c>
    </row>
    <row r="1849" spans="1:15" x14ac:dyDescent="0.25">
      <c r="A1849" t="s">
        <v>2202</v>
      </c>
      <c r="B1849">
        <v>1</v>
      </c>
      <c r="C1849" t="s">
        <v>370</v>
      </c>
      <c r="D1849">
        <v>180.22847650898345</v>
      </c>
      <c r="E1849">
        <v>1977.8291945358951</v>
      </c>
      <c r="F1849">
        <v>0.85</v>
      </c>
      <c r="G1849">
        <v>1.05</v>
      </c>
      <c r="H1849">
        <v>26</v>
      </c>
      <c r="I1849">
        <v>5.0999999999999996</v>
      </c>
      <c r="J1849" t="s">
        <v>2181</v>
      </c>
      <c r="K1849">
        <v>70</v>
      </c>
      <c r="L1849">
        <v>21</v>
      </c>
      <c r="M1849" t="s">
        <v>383</v>
      </c>
      <c r="N1849">
        <f t="shared" si="148"/>
        <v>4.25</v>
      </c>
      <c r="O1849">
        <f t="shared" si="149"/>
        <v>1.9</v>
      </c>
    </row>
    <row r="1850" spans="1:15" x14ac:dyDescent="0.25">
      <c r="A1850" t="s">
        <v>2203</v>
      </c>
      <c r="B1850">
        <v>2</v>
      </c>
      <c r="C1850" t="s">
        <v>372</v>
      </c>
      <c r="D1850">
        <v>193.47128020224488</v>
      </c>
      <c r="E1850">
        <v>2123.1558613833213</v>
      </c>
      <c r="F1850">
        <v>0.85</v>
      </c>
      <c r="G1850">
        <v>1.05</v>
      </c>
      <c r="H1850">
        <v>30</v>
      </c>
      <c r="I1850">
        <v>5.6</v>
      </c>
      <c r="J1850" t="s">
        <v>2181</v>
      </c>
      <c r="K1850">
        <v>70</v>
      </c>
      <c r="L1850">
        <v>21</v>
      </c>
      <c r="M1850" t="s">
        <v>383</v>
      </c>
      <c r="N1850">
        <f t="shared" si="148"/>
        <v>4.25</v>
      </c>
      <c r="O1850">
        <f t="shared" si="149"/>
        <v>1.9</v>
      </c>
    </row>
    <row r="1851" spans="1:15" x14ac:dyDescent="0.25">
      <c r="A1851" t="s">
        <v>2204</v>
      </c>
      <c r="B1851">
        <v>3</v>
      </c>
      <c r="C1851" t="s">
        <v>281</v>
      </c>
      <c r="D1851">
        <v>256.065</v>
      </c>
      <c r="E1851">
        <v>2810.06</v>
      </c>
      <c r="F1851">
        <v>0.85</v>
      </c>
      <c r="G1851">
        <v>1.05</v>
      </c>
      <c r="H1851">
        <v>41.1</v>
      </c>
      <c r="I1851">
        <v>7.2</v>
      </c>
      <c r="J1851" t="s">
        <v>2181</v>
      </c>
      <c r="K1851">
        <v>70</v>
      </c>
      <c r="L1851">
        <v>21</v>
      </c>
      <c r="M1851" t="s">
        <v>383</v>
      </c>
      <c r="N1851">
        <f t="shared" si="148"/>
        <v>4.25</v>
      </c>
      <c r="O1851">
        <f t="shared" si="149"/>
        <v>1.9</v>
      </c>
    </row>
    <row r="1852" spans="1:15" x14ac:dyDescent="0.25">
      <c r="A1852" t="s">
        <v>2205</v>
      </c>
      <c r="B1852">
        <v>0</v>
      </c>
      <c r="C1852" t="s">
        <v>278</v>
      </c>
      <c r="D1852">
        <v>0</v>
      </c>
      <c r="E1852">
        <v>650.76</v>
      </c>
      <c r="G1852">
        <v>1.5</v>
      </c>
      <c r="J1852" t="s">
        <v>2181</v>
      </c>
      <c r="K1852">
        <v>80</v>
      </c>
      <c r="L1852">
        <v>11</v>
      </c>
      <c r="M1852" t="s">
        <v>396</v>
      </c>
      <c r="N1852">
        <f t="shared" si="148"/>
        <v>3.59</v>
      </c>
      <c r="O1852">
        <f t="shared" si="149"/>
        <v>1.1000000000000001</v>
      </c>
    </row>
    <row r="1853" spans="1:15" x14ac:dyDescent="0.25">
      <c r="A1853" t="s">
        <v>2206</v>
      </c>
      <c r="B1853">
        <v>1</v>
      </c>
      <c r="C1853" t="s">
        <v>370</v>
      </c>
      <c r="D1853">
        <v>207</v>
      </c>
      <c r="E1853">
        <v>1647.5037394527276</v>
      </c>
      <c r="F1853">
        <v>0.95</v>
      </c>
      <c r="G1853">
        <v>1.1000000000000001</v>
      </c>
      <c r="H1853">
        <v>26</v>
      </c>
      <c r="I1853">
        <v>6.3</v>
      </c>
      <c r="J1853" t="s">
        <v>2181</v>
      </c>
      <c r="K1853">
        <v>80</v>
      </c>
      <c r="L1853">
        <v>11</v>
      </c>
      <c r="M1853" t="s">
        <v>396</v>
      </c>
      <c r="N1853">
        <f t="shared" si="148"/>
        <v>3.59</v>
      </c>
      <c r="O1853">
        <f t="shared" si="149"/>
        <v>1.1000000000000001</v>
      </c>
    </row>
    <row r="1854" spans="1:15" x14ac:dyDescent="0.25">
      <c r="A1854" t="s">
        <v>2207</v>
      </c>
      <c r="B1854">
        <v>2</v>
      </c>
      <c r="C1854" t="s">
        <v>372</v>
      </c>
      <c r="D1854">
        <v>222</v>
      </c>
      <c r="E1854">
        <v>1769.505282019556</v>
      </c>
      <c r="F1854">
        <v>0.95</v>
      </c>
      <c r="G1854">
        <v>1.1000000000000001</v>
      </c>
      <c r="H1854">
        <v>30</v>
      </c>
      <c r="I1854">
        <v>6.8</v>
      </c>
      <c r="J1854" t="s">
        <v>2181</v>
      </c>
      <c r="K1854">
        <v>80</v>
      </c>
      <c r="L1854">
        <v>11</v>
      </c>
      <c r="M1854" t="s">
        <v>396</v>
      </c>
      <c r="N1854">
        <f t="shared" si="148"/>
        <v>3.59</v>
      </c>
      <c r="O1854">
        <f t="shared" si="149"/>
        <v>1.1000000000000001</v>
      </c>
    </row>
    <row r="1855" spans="1:15" x14ac:dyDescent="0.25">
      <c r="A1855" t="s">
        <v>2208</v>
      </c>
      <c r="B1855">
        <v>3</v>
      </c>
      <c r="C1855" t="s">
        <v>281</v>
      </c>
      <c r="D1855">
        <v>268.5</v>
      </c>
      <c r="E1855">
        <v>2135.9</v>
      </c>
      <c r="F1855">
        <v>0.95</v>
      </c>
      <c r="G1855">
        <v>1.1000000000000001</v>
      </c>
      <c r="H1855">
        <v>41.8</v>
      </c>
      <c r="I1855">
        <v>9.1</v>
      </c>
      <c r="J1855" t="s">
        <v>2181</v>
      </c>
      <c r="K1855">
        <v>80</v>
      </c>
      <c r="L1855">
        <v>11</v>
      </c>
      <c r="M1855" t="s">
        <v>396</v>
      </c>
      <c r="N1855">
        <f t="shared" si="148"/>
        <v>3.59</v>
      </c>
      <c r="O1855">
        <f t="shared" si="149"/>
        <v>1.1000000000000001</v>
      </c>
    </row>
    <row r="1856" spans="1:15" x14ac:dyDescent="0.25">
      <c r="A1856" t="s">
        <v>2209</v>
      </c>
      <c r="B1856">
        <v>0</v>
      </c>
      <c r="C1856" t="s">
        <v>278</v>
      </c>
      <c r="D1856">
        <v>0</v>
      </c>
      <c r="E1856">
        <v>866.32</v>
      </c>
      <c r="G1856">
        <v>1.5</v>
      </c>
      <c r="J1856" t="s">
        <v>2181</v>
      </c>
      <c r="K1856">
        <v>80</v>
      </c>
      <c r="L1856">
        <v>16</v>
      </c>
      <c r="M1856" t="s">
        <v>396</v>
      </c>
      <c r="N1856">
        <f t="shared" si="148"/>
        <v>2.69</v>
      </c>
      <c r="O1856">
        <f t="shared" si="149"/>
        <v>1.6</v>
      </c>
    </row>
    <row r="1857" spans="1:15" x14ac:dyDescent="0.25">
      <c r="A1857" t="s">
        <v>2210</v>
      </c>
      <c r="B1857">
        <v>1</v>
      </c>
      <c r="C1857" t="s">
        <v>370</v>
      </c>
      <c r="D1857">
        <v>234</v>
      </c>
      <c r="E1857">
        <v>2040.4331716148024</v>
      </c>
      <c r="F1857">
        <v>0.95</v>
      </c>
      <c r="G1857">
        <v>1.1000000000000001</v>
      </c>
      <c r="H1857">
        <v>26</v>
      </c>
      <c r="I1857">
        <v>6</v>
      </c>
      <c r="J1857" t="s">
        <v>2181</v>
      </c>
      <c r="K1857">
        <v>80</v>
      </c>
      <c r="L1857">
        <v>16</v>
      </c>
      <c r="M1857" t="s">
        <v>396</v>
      </c>
      <c r="N1857">
        <f t="shared" si="148"/>
        <v>2.69</v>
      </c>
      <c r="O1857">
        <f t="shared" si="149"/>
        <v>1.6</v>
      </c>
    </row>
    <row r="1858" spans="1:15" x14ac:dyDescent="0.25">
      <c r="A1858" t="s">
        <v>2211</v>
      </c>
      <c r="B1858">
        <v>2</v>
      </c>
      <c r="C1858" t="s">
        <v>372</v>
      </c>
      <c r="D1858">
        <v>251.25</v>
      </c>
      <c r="E1858">
        <v>2188.0092071816284</v>
      </c>
      <c r="F1858">
        <v>0.95</v>
      </c>
      <c r="G1858">
        <v>1.1000000000000001</v>
      </c>
      <c r="H1858">
        <v>30</v>
      </c>
      <c r="I1858">
        <v>6.7</v>
      </c>
      <c r="J1858" t="s">
        <v>2181</v>
      </c>
      <c r="K1858">
        <v>80</v>
      </c>
      <c r="L1858">
        <v>16</v>
      </c>
      <c r="M1858" t="s">
        <v>396</v>
      </c>
      <c r="N1858">
        <f t="shared" si="148"/>
        <v>2.69</v>
      </c>
      <c r="O1858">
        <f t="shared" si="149"/>
        <v>1.6</v>
      </c>
    </row>
    <row r="1859" spans="1:15" x14ac:dyDescent="0.25">
      <c r="A1859" t="s">
        <v>2212</v>
      </c>
      <c r="B1859">
        <v>3</v>
      </c>
      <c r="C1859" t="s">
        <v>281</v>
      </c>
      <c r="D1859">
        <v>337.5</v>
      </c>
      <c r="E1859">
        <v>2935.7</v>
      </c>
      <c r="F1859">
        <v>0.95</v>
      </c>
      <c r="G1859">
        <v>1.1000000000000001</v>
      </c>
      <c r="H1859">
        <v>42.4</v>
      </c>
      <c r="I1859">
        <v>9</v>
      </c>
      <c r="J1859" t="s">
        <v>2181</v>
      </c>
      <c r="K1859">
        <v>80</v>
      </c>
      <c r="L1859">
        <v>16</v>
      </c>
      <c r="M1859" t="s">
        <v>396</v>
      </c>
      <c r="N1859">
        <f t="shared" si="148"/>
        <v>2.69</v>
      </c>
      <c r="O1859">
        <f t="shared" si="149"/>
        <v>1.6</v>
      </c>
    </row>
    <row r="1860" spans="1:15" x14ac:dyDescent="0.25">
      <c r="A1860" t="s">
        <v>2213</v>
      </c>
      <c r="B1860">
        <v>0</v>
      </c>
      <c r="C1860" t="s">
        <v>278</v>
      </c>
      <c r="D1860">
        <v>0</v>
      </c>
      <c r="E1860">
        <v>1352.8000000000002</v>
      </c>
      <c r="G1860">
        <v>1.5</v>
      </c>
      <c r="J1860" t="s">
        <v>2181</v>
      </c>
      <c r="K1860">
        <v>80</v>
      </c>
      <c r="L1860">
        <v>21</v>
      </c>
      <c r="M1860" t="s">
        <v>396</v>
      </c>
      <c r="N1860">
        <f t="shared" si="148"/>
        <v>4.2300000000000004</v>
      </c>
      <c r="O1860">
        <f t="shared" si="149"/>
        <v>2.1</v>
      </c>
    </row>
    <row r="1861" spans="1:15" x14ac:dyDescent="0.25">
      <c r="A1861" t="s">
        <v>2214</v>
      </c>
      <c r="B1861">
        <v>1</v>
      </c>
      <c r="C1861" t="s">
        <v>370</v>
      </c>
      <c r="D1861">
        <v>255.64666928415664</v>
      </c>
      <c r="E1861">
        <v>2627.7848955664344</v>
      </c>
      <c r="F1861">
        <v>0.85</v>
      </c>
      <c r="G1861">
        <v>1.05</v>
      </c>
      <c r="H1861">
        <v>26</v>
      </c>
      <c r="I1861">
        <v>6</v>
      </c>
      <c r="J1861" t="s">
        <v>2181</v>
      </c>
      <c r="K1861">
        <v>80</v>
      </c>
      <c r="L1861">
        <v>21</v>
      </c>
      <c r="M1861" t="s">
        <v>396</v>
      </c>
      <c r="N1861">
        <f t="shared" si="148"/>
        <v>4.2300000000000004</v>
      </c>
      <c r="O1861">
        <f t="shared" si="149"/>
        <v>2.1</v>
      </c>
    </row>
    <row r="1862" spans="1:15" x14ac:dyDescent="0.25">
      <c r="A1862" t="s">
        <v>2215</v>
      </c>
      <c r="B1862">
        <v>2</v>
      </c>
      <c r="C1862" t="s">
        <v>372</v>
      </c>
      <c r="D1862">
        <v>274.13652843938775</v>
      </c>
      <c r="E1862">
        <v>2817.8416357747774</v>
      </c>
      <c r="F1862">
        <v>0.85</v>
      </c>
      <c r="G1862">
        <v>1.05</v>
      </c>
      <c r="H1862">
        <v>30</v>
      </c>
      <c r="I1862">
        <v>6.7</v>
      </c>
      <c r="J1862" t="s">
        <v>2181</v>
      </c>
      <c r="K1862">
        <v>80</v>
      </c>
      <c r="L1862">
        <v>21</v>
      </c>
      <c r="M1862" t="s">
        <v>396</v>
      </c>
      <c r="N1862">
        <f t="shared" si="148"/>
        <v>4.2300000000000004</v>
      </c>
      <c r="O1862">
        <f t="shared" si="149"/>
        <v>2.1</v>
      </c>
    </row>
    <row r="1863" spans="1:15" x14ac:dyDescent="0.25">
      <c r="A1863" t="s">
        <v>2216</v>
      </c>
      <c r="B1863">
        <v>3</v>
      </c>
      <c r="C1863" t="s">
        <v>281</v>
      </c>
      <c r="D1863">
        <v>367.815</v>
      </c>
      <c r="E1863">
        <v>3780.76</v>
      </c>
      <c r="F1863">
        <v>0.85</v>
      </c>
      <c r="G1863">
        <v>1.05</v>
      </c>
      <c r="H1863">
        <v>42.4</v>
      </c>
      <c r="I1863">
        <v>9</v>
      </c>
      <c r="J1863" t="s">
        <v>2181</v>
      </c>
      <c r="K1863">
        <v>80</v>
      </c>
      <c r="L1863">
        <v>21</v>
      </c>
      <c r="M1863" t="s">
        <v>396</v>
      </c>
      <c r="N1863">
        <f t="shared" si="148"/>
        <v>4.2300000000000004</v>
      </c>
      <c r="O1863">
        <f t="shared" si="149"/>
        <v>2.1</v>
      </c>
    </row>
    <row r="1864" spans="1:15" x14ac:dyDescent="0.25">
      <c r="A1864" t="s">
        <v>2217</v>
      </c>
      <c r="B1864">
        <v>0</v>
      </c>
      <c r="C1864" t="s">
        <v>278</v>
      </c>
      <c r="D1864">
        <v>0</v>
      </c>
      <c r="E1864">
        <v>731.68000000000006</v>
      </c>
      <c r="G1864">
        <v>1.5</v>
      </c>
      <c r="J1864" t="s">
        <v>2181</v>
      </c>
      <c r="K1864">
        <v>90</v>
      </c>
      <c r="L1864">
        <v>11</v>
      </c>
      <c r="M1864" t="s">
        <v>409</v>
      </c>
      <c r="N1864">
        <f t="shared" si="148"/>
        <v>3.54</v>
      </c>
      <c r="O1864">
        <f t="shared" si="149"/>
        <v>1.2</v>
      </c>
    </row>
    <row r="1865" spans="1:15" x14ac:dyDescent="0.25">
      <c r="A1865" t="s">
        <v>2218</v>
      </c>
      <c r="B1865">
        <v>1</v>
      </c>
      <c r="C1865" t="s">
        <v>370</v>
      </c>
      <c r="D1865">
        <v>237.87226432867391</v>
      </c>
      <c r="E1865">
        <v>1893.6336235985709</v>
      </c>
      <c r="F1865">
        <v>0.95</v>
      </c>
      <c r="G1865">
        <v>1.1000000000000001</v>
      </c>
      <c r="H1865">
        <v>26</v>
      </c>
      <c r="I1865">
        <v>6.7</v>
      </c>
      <c r="J1865" t="s">
        <v>2181</v>
      </c>
      <c r="K1865">
        <v>90</v>
      </c>
      <c r="L1865">
        <v>11</v>
      </c>
      <c r="M1865" t="s">
        <v>409</v>
      </c>
      <c r="N1865">
        <f t="shared" si="148"/>
        <v>3.54</v>
      </c>
      <c r="O1865">
        <f t="shared" si="149"/>
        <v>1.2</v>
      </c>
    </row>
    <row r="1866" spans="1:15" x14ac:dyDescent="0.25">
      <c r="A1866" t="s">
        <v>2219</v>
      </c>
      <c r="B1866">
        <v>2</v>
      </c>
      <c r="C1866" t="s">
        <v>372</v>
      </c>
      <c r="D1866">
        <v>255.88325367283738</v>
      </c>
      <c r="E1866">
        <v>2037.0140009310799</v>
      </c>
      <c r="F1866">
        <v>0.95</v>
      </c>
      <c r="G1866">
        <v>1.1000000000000001</v>
      </c>
      <c r="H1866">
        <v>30</v>
      </c>
      <c r="I1866">
        <v>7.4</v>
      </c>
      <c r="J1866" t="s">
        <v>2181</v>
      </c>
      <c r="K1866">
        <v>90</v>
      </c>
      <c r="L1866">
        <v>11</v>
      </c>
      <c r="M1866" t="s">
        <v>409</v>
      </c>
      <c r="N1866">
        <f t="shared" si="148"/>
        <v>3.54</v>
      </c>
      <c r="O1866">
        <f t="shared" si="149"/>
        <v>1.2</v>
      </c>
    </row>
    <row r="1867" spans="1:15" x14ac:dyDescent="0.25">
      <c r="A1867" t="s">
        <v>2220</v>
      </c>
      <c r="B1867">
        <v>3</v>
      </c>
      <c r="C1867" t="s">
        <v>281</v>
      </c>
      <c r="D1867">
        <v>311.58</v>
      </c>
      <c r="E1867">
        <v>2480.4</v>
      </c>
      <c r="F1867">
        <v>0.95</v>
      </c>
      <c r="G1867">
        <v>1.1000000000000001</v>
      </c>
      <c r="H1867">
        <v>42.4</v>
      </c>
      <c r="I1867">
        <v>10.3</v>
      </c>
      <c r="J1867" t="s">
        <v>2181</v>
      </c>
      <c r="K1867">
        <v>90</v>
      </c>
      <c r="L1867">
        <v>11</v>
      </c>
      <c r="M1867" t="s">
        <v>409</v>
      </c>
      <c r="N1867">
        <f t="shared" si="148"/>
        <v>3.54</v>
      </c>
      <c r="O1867">
        <f t="shared" si="149"/>
        <v>1.2</v>
      </c>
    </row>
    <row r="1868" spans="1:15" x14ac:dyDescent="0.25">
      <c r="A1868" t="s">
        <v>2221</v>
      </c>
      <c r="B1868">
        <v>0</v>
      </c>
      <c r="C1868" t="s">
        <v>278</v>
      </c>
      <c r="D1868">
        <v>0</v>
      </c>
      <c r="E1868">
        <v>975.12000000000012</v>
      </c>
      <c r="G1868">
        <v>1.5</v>
      </c>
      <c r="J1868" t="s">
        <v>2181</v>
      </c>
      <c r="K1868">
        <v>90</v>
      </c>
      <c r="L1868">
        <v>16</v>
      </c>
      <c r="M1868" t="s">
        <v>409</v>
      </c>
      <c r="N1868">
        <f t="shared" si="148"/>
        <v>2.67</v>
      </c>
      <c r="O1868">
        <f t="shared" si="149"/>
        <v>1.8</v>
      </c>
    </row>
    <row r="1869" spans="1:15" x14ac:dyDescent="0.25">
      <c r="A1869" t="s">
        <v>2222</v>
      </c>
      <c r="B1869">
        <v>1</v>
      </c>
      <c r="C1869" t="s">
        <v>370</v>
      </c>
      <c r="D1869">
        <v>268.33454059109272</v>
      </c>
      <c r="E1869">
        <v>2336.669516687492</v>
      </c>
      <c r="F1869">
        <v>0.95</v>
      </c>
      <c r="G1869">
        <v>1.1000000000000001</v>
      </c>
      <c r="H1869">
        <v>26</v>
      </c>
      <c r="I1869">
        <v>7</v>
      </c>
      <c r="J1869" t="s">
        <v>2181</v>
      </c>
      <c r="K1869">
        <v>90</v>
      </c>
      <c r="L1869">
        <v>16</v>
      </c>
      <c r="M1869" t="s">
        <v>409</v>
      </c>
      <c r="N1869">
        <f t="shared" si="148"/>
        <v>2.67</v>
      </c>
      <c r="O1869">
        <f t="shared" si="149"/>
        <v>1.8</v>
      </c>
    </row>
    <row r="1870" spans="1:15" x14ac:dyDescent="0.25">
      <c r="A1870" t="s">
        <v>2223</v>
      </c>
      <c r="B1870">
        <v>2</v>
      </c>
      <c r="C1870" t="s">
        <v>372</v>
      </c>
      <c r="D1870">
        <v>287.47767850909912</v>
      </c>
      <c r="E1870">
        <v>2503.3688418217644</v>
      </c>
      <c r="F1870">
        <v>0.95</v>
      </c>
      <c r="G1870">
        <v>1.1000000000000001</v>
      </c>
      <c r="H1870">
        <v>30</v>
      </c>
      <c r="I1870">
        <v>7.7</v>
      </c>
      <c r="J1870" t="s">
        <v>2181</v>
      </c>
      <c r="K1870">
        <v>90</v>
      </c>
      <c r="L1870">
        <v>16</v>
      </c>
      <c r="M1870" t="s">
        <v>409</v>
      </c>
      <c r="N1870">
        <f t="shared" si="148"/>
        <v>2.67</v>
      </c>
      <c r="O1870">
        <f t="shared" si="149"/>
        <v>1.8</v>
      </c>
    </row>
    <row r="1871" spans="1:15" x14ac:dyDescent="0.25">
      <c r="A1871" t="s">
        <v>2224</v>
      </c>
      <c r="B1871">
        <v>3</v>
      </c>
      <c r="C1871" t="s">
        <v>281</v>
      </c>
      <c r="D1871">
        <v>391.5</v>
      </c>
      <c r="E1871">
        <v>3409.2</v>
      </c>
      <c r="F1871">
        <v>0.95</v>
      </c>
      <c r="G1871">
        <v>1.1000000000000001</v>
      </c>
      <c r="H1871">
        <v>43.3</v>
      </c>
      <c r="I1871">
        <v>10.7</v>
      </c>
      <c r="J1871" t="s">
        <v>2181</v>
      </c>
      <c r="K1871">
        <v>90</v>
      </c>
      <c r="L1871">
        <v>16</v>
      </c>
      <c r="M1871" t="s">
        <v>409</v>
      </c>
      <c r="N1871">
        <f t="shared" si="148"/>
        <v>2.67</v>
      </c>
      <c r="O1871">
        <f t="shared" si="149"/>
        <v>1.8</v>
      </c>
    </row>
    <row r="1872" spans="1:15" x14ac:dyDescent="0.25">
      <c r="A1872" t="s">
        <v>2225</v>
      </c>
      <c r="B1872">
        <v>0</v>
      </c>
      <c r="C1872" t="s">
        <v>278</v>
      </c>
      <c r="D1872">
        <v>0</v>
      </c>
      <c r="E1872">
        <v>1522.4</v>
      </c>
      <c r="G1872">
        <v>1.5</v>
      </c>
      <c r="J1872" t="s">
        <v>2181</v>
      </c>
      <c r="K1872">
        <v>90</v>
      </c>
      <c r="L1872">
        <v>21</v>
      </c>
      <c r="M1872" t="s">
        <v>409</v>
      </c>
      <c r="N1872">
        <f t="shared" si="148"/>
        <v>4.2</v>
      </c>
      <c r="O1872">
        <f t="shared" si="149"/>
        <v>2.4</v>
      </c>
    </row>
    <row r="1873" spans="1:15" x14ac:dyDescent="0.25">
      <c r="A1873" t="s">
        <v>2226</v>
      </c>
      <c r="B1873">
        <v>1</v>
      </c>
      <c r="C1873" t="s">
        <v>370</v>
      </c>
      <c r="D1873">
        <v>292.76223670007488</v>
      </c>
      <c r="E1873">
        <v>3009.2947651024979</v>
      </c>
      <c r="F1873">
        <v>0.85</v>
      </c>
      <c r="G1873">
        <v>1.05</v>
      </c>
      <c r="H1873">
        <v>26</v>
      </c>
      <c r="I1873">
        <v>7</v>
      </c>
      <c r="J1873" t="s">
        <v>2181</v>
      </c>
      <c r="K1873">
        <v>90</v>
      </c>
      <c r="L1873">
        <v>21</v>
      </c>
      <c r="M1873" t="s">
        <v>409</v>
      </c>
      <c r="N1873">
        <f t="shared" si="148"/>
        <v>4.2</v>
      </c>
      <c r="O1873">
        <f t="shared" si="149"/>
        <v>2.4</v>
      </c>
    </row>
    <row r="1874" spans="1:15" x14ac:dyDescent="0.25">
      <c r="A1874" t="s">
        <v>2227</v>
      </c>
      <c r="B1874">
        <v>2</v>
      </c>
      <c r="C1874" t="s">
        <v>372</v>
      </c>
      <c r="D1874">
        <v>313.64806027682403</v>
      </c>
      <c r="E1874">
        <v>3223.9795559512399</v>
      </c>
      <c r="F1874">
        <v>0.85</v>
      </c>
      <c r="G1874">
        <v>1.05</v>
      </c>
      <c r="H1874">
        <v>30</v>
      </c>
      <c r="I1874">
        <v>7.7</v>
      </c>
      <c r="J1874" t="s">
        <v>2181</v>
      </c>
      <c r="K1874">
        <v>90</v>
      </c>
      <c r="L1874">
        <v>21</v>
      </c>
      <c r="M1874" t="s">
        <v>409</v>
      </c>
      <c r="N1874">
        <f t="shared" si="148"/>
        <v>4.2</v>
      </c>
      <c r="O1874">
        <f t="shared" si="149"/>
        <v>2.4</v>
      </c>
    </row>
    <row r="1875" spans="1:15" x14ac:dyDescent="0.25">
      <c r="A1875" t="s">
        <v>2228</v>
      </c>
      <c r="B1875">
        <v>3</v>
      </c>
      <c r="C1875" t="s">
        <v>281</v>
      </c>
      <c r="D1875">
        <v>427.14</v>
      </c>
      <c r="E1875">
        <v>4390.5600000000004</v>
      </c>
      <c r="F1875">
        <v>0.85</v>
      </c>
      <c r="G1875">
        <v>1.05</v>
      </c>
      <c r="H1875">
        <v>43.3</v>
      </c>
      <c r="I1875">
        <v>10.7</v>
      </c>
      <c r="J1875" t="s">
        <v>2181</v>
      </c>
      <c r="K1875">
        <v>90</v>
      </c>
      <c r="L1875">
        <v>21</v>
      </c>
      <c r="M1875" t="s">
        <v>409</v>
      </c>
      <c r="N1875">
        <f t="shared" si="148"/>
        <v>4.2</v>
      </c>
      <c r="O1875">
        <f t="shared" si="149"/>
        <v>2.4</v>
      </c>
    </row>
    <row r="1876" spans="1:15" x14ac:dyDescent="0.25">
      <c r="A1876" t="s">
        <v>2229</v>
      </c>
      <c r="B1876">
        <v>0</v>
      </c>
      <c r="C1876" t="s">
        <v>278</v>
      </c>
      <c r="D1876">
        <v>0</v>
      </c>
      <c r="E1876">
        <v>813.28000000000009</v>
      </c>
      <c r="G1876">
        <v>1.5</v>
      </c>
      <c r="J1876" t="s">
        <v>2181</v>
      </c>
      <c r="K1876">
        <v>100</v>
      </c>
      <c r="L1876">
        <v>11</v>
      </c>
      <c r="M1876" t="s">
        <v>422</v>
      </c>
      <c r="N1876">
        <f t="shared" si="148"/>
        <v>3.49</v>
      </c>
      <c r="O1876">
        <f t="shared" si="149"/>
        <v>1.3</v>
      </c>
    </row>
    <row r="1877" spans="1:15" x14ac:dyDescent="0.25">
      <c r="A1877" t="s">
        <v>2230</v>
      </c>
      <c r="B1877">
        <v>1</v>
      </c>
      <c r="C1877" t="s">
        <v>370</v>
      </c>
      <c r="D1877">
        <v>268.5</v>
      </c>
      <c r="E1877">
        <v>2136.1856779144437</v>
      </c>
      <c r="F1877">
        <v>0.95</v>
      </c>
      <c r="G1877">
        <v>1.1000000000000001</v>
      </c>
      <c r="H1877">
        <v>26</v>
      </c>
      <c r="I1877">
        <v>7.8</v>
      </c>
      <c r="J1877" t="s">
        <v>2181</v>
      </c>
      <c r="K1877">
        <v>100</v>
      </c>
      <c r="L1877">
        <v>11</v>
      </c>
      <c r="M1877" t="s">
        <v>422</v>
      </c>
      <c r="N1877">
        <f t="shared" si="148"/>
        <v>3.49</v>
      </c>
      <c r="O1877">
        <f t="shared" si="149"/>
        <v>1.3</v>
      </c>
    </row>
    <row r="1878" spans="1:15" x14ac:dyDescent="0.25">
      <c r="A1878" t="s">
        <v>2231</v>
      </c>
      <c r="B1878">
        <v>2</v>
      </c>
      <c r="C1878" t="s">
        <v>372</v>
      </c>
      <c r="D1878">
        <v>288.75</v>
      </c>
      <c r="E1878">
        <v>2301.3611872256411</v>
      </c>
      <c r="F1878">
        <v>0.95</v>
      </c>
      <c r="G1878">
        <v>1.1000000000000001</v>
      </c>
      <c r="H1878">
        <v>30</v>
      </c>
      <c r="I1878">
        <v>8.6999999999999993</v>
      </c>
      <c r="J1878" t="s">
        <v>2181</v>
      </c>
      <c r="K1878">
        <v>100</v>
      </c>
      <c r="L1878">
        <v>11</v>
      </c>
      <c r="M1878" t="s">
        <v>422</v>
      </c>
      <c r="N1878">
        <f t="shared" si="148"/>
        <v>3.49</v>
      </c>
      <c r="O1878">
        <f t="shared" si="149"/>
        <v>1.3</v>
      </c>
    </row>
    <row r="1879" spans="1:15" x14ac:dyDescent="0.25">
      <c r="A1879" t="s">
        <v>2232</v>
      </c>
      <c r="B1879">
        <v>3</v>
      </c>
      <c r="C1879" t="s">
        <v>281</v>
      </c>
      <c r="D1879">
        <v>354.75</v>
      </c>
      <c r="E1879">
        <v>2824.9</v>
      </c>
      <c r="F1879">
        <v>0.95</v>
      </c>
      <c r="G1879">
        <v>1.1000000000000001</v>
      </c>
      <c r="H1879">
        <v>43</v>
      </c>
      <c r="I1879">
        <v>12.2</v>
      </c>
      <c r="J1879" t="s">
        <v>2181</v>
      </c>
      <c r="K1879">
        <v>100</v>
      </c>
      <c r="L1879">
        <v>11</v>
      </c>
      <c r="M1879" t="s">
        <v>422</v>
      </c>
      <c r="N1879">
        <f t="shared" si="148"/>
        <v>3.49</v>
      </c>
      <c r="O1879">
        <f t="shared" si="149"/>
        <v>1.3</v>
      </c>
    </row>
    <row r="1880" spans="1:15" x14ac:dyDescent="0.25">
      <c r="A1880" t="s">
        <v>2233</v>
      </c>
      <c r="B1880">
        <v>0</v>
      </c>
      <c r="C1880" t="s">
        <v>278</v>
      </c>
      <c r="D1880">
        <v>0</v>
      </c>
      <c r="E1880">
        <v>1083.24</v>
      </c>
      <c r="G1880">
        <v>1.5</v>
      </c>
      <c r="J1880" t="s">
        <v>2181</v>
      </c>
      <c r="K1880">
        <v>100</v>
      </c>
      <c r="L1880">
        <v>16</v>
      </c>
      <c r="M1880" t="s">
        <v>422</v>
      </c>
      <c r="N1880">
        <f t="shared" si="148"/>
        <v>2.66</v>
      </c>
      <c r="O1880">
        <f t="shared" si="149"/>
        <v>2</v>
      </c>
    </row>
    <row r="1881" spans="1:15" x14ac:dyDescent="0.25">
      <c r="A1881" t="s">
        <v>2234</v>
      </c>
      <c r="B1881">
        <v>1</v>
      </c>
      <c r="C1881" t="s">
        <v>370</v>
      </c>
      <c r="D1881">
        <v>302.25</v>
      </c>
      <c r="E1881">
        <v>2630.3871448118639</v>
      </c>
      <c r="F1881">
        <v>0.95</v>
      </c>
      <c r="G1881">
        <v>1.1000000000000001</v>
      </c>
      <c r="H1881">
        <v>26</v>
      </c>
      <c r="I1881">
        <v>7</v>
      </c>
      <c r="J1881" t="s">
        <v>2181</v>
      </c>
      <c r="K1881">
        <v>100</v>
      </c>
      <c r="L1881">
        <v>16</v>
      </c>
      <c r="M1881" t="s">
        <v>422</v>
      </c>
      <c r="N1881">
        <f t="shared" si="148"/>
        <v>2.66</v>
      </c>
      <c r="O1881">
        <f t="shared" si="149"/>
        <v>2</v>
      </c>
    </row>
    <row r="1882" spans="1:15" x14ac:dyDescent="0.25">
      <c r="A1882" t="s">
        <v>2235</v>
      </c>
      <c r="B1882">
        <v>2</v>
      </c>
      <c r="C1882" t="s">
        <v>372</v>
      </c>
      <c r="D1882">
        <v>323.25</v>
      </c>
      <c r="E1882">
        <v>2816.5633812075234</v>
      </c>
      <c r="F1882">
        <v>0.95</v>
      </c>
      <c r="G1882">
        <v>1.1000000000000001</v>
      </c>
      <c r="H1882">
        <v>30</v>
      </c>
      <c r="I1882">
        <v>7.7</v>
      </c>
      <c r="J1882" t="s">
        <v>2181</v>
      </c>
      <c r="K1882">
        <v>100</v>
      </c>
      <c r="L1882">
        <v>16</v>
      </c>
      <c r="M1882" t="s">
        <v>422</v>
      </c>
      <c r="N1882">
        <f t="shared" si="148"/>
        <v>2.66</v>
      </c>
      <c r="O1882">
        <f t="shared" si="149"/>
        <v>2</v>
      </c>
    </row>
    <row r="1883" spans="1:15" x14ac:dyDescent="0.25">
      <c r="A1883" t="s">
        <v>2236</v>
      </c>
      <c r="B1883">
        <v>3</v>
      </c>
      <c r="C1883" t="s">
        <v>281</v>
      </c>
      <c r="D1883">
        <v>446.25</v>
      </c>
      <c r="E1883">
        <v>3882.7</v>
      </c>
      <c r="F1883">
        <v>0.95</v>
      </c>
      <c r="G1883">
        <v>1.1000000000000001</v>
      </c>
      <c r="H1883">
        <v>44.1</v>
      </c>
      <c r="I1883">
        <v>10.7</v>
      </c>
      <c r="J1883" t="s">
        <v>2181</v>
      </c>
      <c r="K1883">
        <v>100</v>
      </c>
      <c r="L1883">
        <v>16</v>
      </c>
      <c r="M1883" t="s">
        <v>422</v>
      </c>
      <c r="N1883">
        <f t="shared" si="148"/>
        <v>2.66</v>
      </c>
      <c r="O1883">
        <f t="shared" si="149"/>
        <v>2</v>
      </c>
    </row>
    <row r="1884" spans="1:15" x14ac:dyDescent="0.25">
      <c r="A1884" t="s">
        <v>2237</v>
      </c>
      <c r="B1884">
        <v>0</v>
      </c>
      <c r="C1884" t="s">
        <v>278</v>
      </c>
      <c r="D1884">
        <v>0</v>
      </c>
      <c r="E1884">
        <v>1691.2</v>
      </c>
      <c r="G1884">
        <v>1.5</v>
      </c>
      <c r="J1884" t="s">
        <v>2181</v>
      </c>
      <c r="K1884">
        <v>100</v>
      </c>
      <c r="L1884">
        <v>21</v>
      </c>
      <c r="M1884" t="s">
        <v>422</v>
      </c>
      <c r="N1884">
        <f t="shared" si="148"/>
        <v>4.17</v>
      </c>
      <c r="O1884">
        <f t="shared" si="149"/>
        <v>2.7</v>
      </c>
    </row>
    <row r="1885" spans="1:15" x14ac:dyDescent="0.25">
      <c r="A1885" t="s">
        <v>2238</v>
      </c>
      <c r="B1885">
        <v>1</v>
      </c>
      <c r="C1885" t="s">
        <v>370</v>
      </c>
      <c r="D1885">
        <v>329.56223308545691</v>
      </c>
      <c r="E1885">
        <v>3387.5608889256064</v>
      </c>
      <c r="F1885">
        <v>0.85</v>
      </c>
      <c r="G1885">
        <v>1.05</v>
      </c>
      <c r="H1885">
        <v>26</v>
      </c>
      <c r="I1885">
        <v>7</v>
      </c>
      <c r="J1885" t="s">
        <v>2181</v>
      </c>
      <c r="K1885">
        <v>100</v>
      </c>
      <c r="L1885">
        <v>21</v>
      </c>
      <c r="M1885" t="s">
        <v>422</v>
      </c>
      <c r="N1885">
        <f t="shared" ref="N1885:N1911" si="150">ROUND(IF($L1885=11,$R$30*$K1885+$S$30,IF($L1885=16,$R$31*$K1885+$S$31,IF($L1885=21,$R$32*$K1885+$S$32,""))),2)</f>
        <v>4.17</v>
      </c>
      <c r="O1885">
        <f t="shared" ref="O1885:O1911" si="151">ROUND(IF($L1885=11,$K1885*$X$30,IF($L1885=16,$K1885*$X$32,IF($L1885=21,$K1885*$X$34,""))),1)</f>
        <v>2.7</v>
      </c>
    </row>
    <row r="1886" spans="1:15" x14ac:dyDescent="0.25">
      <c r="A1886" t="s">
        <v>2239</v>
      </c>
      <c r="B1886">
        <v>2</v>
      </c>
      <c r="C1886" t="s">
        <v>372</v>
      </c>
      <c r="D1886">
        <v>352.88832648392042</v>
      </c>
      <c r="E1886">
        <v>3627.3291443724347</v>
      </c>
      <c r="F1886">
        <v>0.85</v>
      </c>
      <c r="G1886">
        <v>1.05</v>
      </c>
      <c r="H1886">
        <v>30</v>
      </c>
      <c r="I1886">
        <v>7.7</v>
      </c>
      <c r="J1886" t="s">
        <v>2181</v>
      </c>
      <c r="K1886">
        <v>100</v>
      </c>
      <c r="L1886">
        <v>21</v>
      </c>
      <c r="M1886" t="s">
        <v>422</v>
      </c>
      <c r="N1886">
        <f t="shared" si="150"/>
        <v>4.17</v>
      </c>
      <c r="O1886">
        <f t="shared" si="151"/>
        <v>2.7</v>
      </c>
    </row>
    <row r="1887" spans="1:15" x14ac:dyDescent="0.25">
      <c r="A1887" t="s">
        <v>2240</v>
      </c>
      <c r="B1887">
        <v>3</v>
      </c>
      <c r="C1887" t="s">
        <v>281</v>
      </c>
      <c r="D1887">
        <v>486.46500000000003</v>
      </c>
      <c r="E1887">
        <v>5000.3599999999997</v>
      </c>
      <c r="F1887">
        <v>0.85</v>
      </c>
      <c r="G1887">
        <v>1.05</v>
      </c>
      <c r="H1887">
        <v>44.1</v>
      </c>
      <c r="I1887">
        <v>10.7</v>
      </c>
      <c r="J1887" t="s">
        <v>2181</v>
      </c>
      <c r="K1887">
        <v>100</v>
      </c>
      <c r="L1887">
        <v>21</v>
      </c>
      <c r="M1887" t="s">
        <v>422</v>
      </c>
      <c r="N1887">
        <f t="shared" si="150"/>
        <v>4.17</v>
      </c>
      <c r="O1887">
        <f t="shared" si="151"/>
        <v>2.7</v>
      </c>
    </row>
    <row r="1888" spans="1:15" x14ac:dyDescent="0.25">
      <c r="A1888" t="s">
        <v>2241</v>
      </c>
      <c r="B1888">
        <v>0</v>
      </c>
      <c r="C1888" t="s">
        <v>278</v>
      </c>
      <c r="D1888">
        <v>0</v>
      </c>
      <c r="E1888">
        <v>894.88000000000011</v>
      </c>
      <c r="G1888">
        <v>1.5</v>
      </c>
      <c r="J1888" t="s">
        <v>2181</v>
      </c>
      <c r="K1888">
        <v>110</v>
      </c>
      <c r="L1888">
        <v>11</v>
      </c>
      <c r="M1888">
        <v>105</v>
      </c>
      <c r="N1888">
        <f t="shared" si="150"/>
        <v>3.44</v>
      </c>
      <c r="O1888">
        <f t="shared" si="151"/>
        <v>1.5</v>
      </c>
    </row>
    <row r="1889" spans="1:15" x14ac:dyDescent="0.25">
      <c r="A1889" t="s">
        <v>2242</v>
      </c>
      <c r="B1889">
        <v>1</v>
      </c>
      <c r="C1889" t="s">
        <v>370</v>
      </c>
      <c r="D1889">
        <v>301.06538424300953</v>
      </c>
      <c r="E1889">
        <v>2396.6961264405954</v>
      </c>
      <c r="F1889">
        <v>0.95</v>
      </c>
      <c r="G1889">
        <v>1.1000000000000001</v>
      </c>
      <c r="H1889">
        <v>26</v>
      </c>
      <c r="I1889">
        <v>8.4</v>
      </c>
      <c r="J1889" t="s">
        <v>2181</v>
      </c>
      <c r="K1889">
        <v>110</v>
      </c>
      <c r="L1889">
        <v>11</v>
      </c>
      <c r="M1889">
        <v>105</v>
      </c>
      <c r="N1889">
        <f t="shared" si="150"/>
        <v>3.44</v>
      </c>
      <c r="O1889">
        <f t="shared" si="151"/>
        <v>1.5</v>
      </c>
    </row>
    <row r="1890" spans="1:15" x14ac:dyDescent="0.25">
      <c r="A1890" t="s">
        <v>2243</v>
      </c>
      <c r="B1890">
        <v>2</v>
      </c>
      <c r="C1890" t="s">
        <v>372</v>
      </c>
      <c r="D1890">
        <v>324.34455360194858</v>
      </c>
      <c r="E1890">
        <v>2582.0149905458411</v>
      </c>
      <c r="F1890">
        <v>0.95</v>
      </c>
      <c r="G1890">
        <v>1.1000000000000001</v>
      </c>
      <c r="H1890">
        <v>30</v>
      </c>
      <c r="I1890">
        <v>9.3000000000000007</v>
      </c>
      <c r="J1890" t="s">
        <v>2181</v>
      </c>
      <c r="K1890">
        <v>110</v>
      </c>
      <c r="L1890">
        <v>11</v>
      </c>
      <c r="M1890">
        <v>105</v>
      </c>
      <c r="N1890">
        <f t="shared" si="150"/>
        <v>3.44</v>
      </c>
      <c r="O1890">
        <f t="shared" si="151"/>
        <v>1.5</v>
      </c>
    </row>
    <row r="1891" spans="1:15" x14ac:dyDescent="0.25">
      <c r="A1891" t="s">
        <v>2244</v>
      </c>
      <c r="B1891">
        <v>3</v>
      </c>
      <c r="C1891" t="s">
        <v>281</v>
      </c>
      <c r="D1891">
        <v>398.13</v>
      </c>
      <c r="E1891">
        <v>3169.4</v>
      </c>
      <c r="F1891">
        <v>0.95</v>
      </c>
      <c r="G1891">
        <v>1.1000000000000001</v>
      </c>
      <c r="H1891">
        <v>43.5</v>
      </c>
      <c r="I1891">
        <v>14</v>
      </c>
      <c r="J1891" t="s">
        <v>2181</v>
      </c>
      <c r="K1891">
        <v>110</v>
      </c>
      <c r="L1891">
        <v>11</v>
      </c>
      <c r="M1891">
        <v>105</v>
      </c>
      <c r="N1891">
        <f t="shared" si="150"/>
        <v>3.44</v>
      </c>
      <c r="O1891">
        <f t="shared" si="151"/>
        <v>1.5</v>
      </c>
    </row>
    <row r="1892" spans="1:15" x14ac:dyDescent="0.25">
      <c r="A1892" t="s">
        <v>2245</v>
      </c>
      <c r="B1892">
        <v>0</v>
      </c>
      <c r="C1892" t="s">
        <v>278</v>
      </c>
      <c r="D1892">
        <v>0</v>
      </c>
      <c r="E1892">
        <v>1191.3600000000001</v>
      </c>
      <c r="G1892">
        <v>1.5</v>
      </c>
      <c r="J1892" t="s">
        <v>2181</v>
      </c>
      <c r="K1892">
        <v>110</v>
      </c>
      <c r="L1892">
        <v>16</v>
      </c>
      <c r="M1892">
        <v>105</v>
      </c>
      <c r="N1892">
        <f t="shared" si="150"/>
        <v>2.64</v>
      </c>
      <c r="O1892">
        <f t="shared" si="151"/>
        <v>2.2000000000000002</v>
      </c>
    </row>
    <row r="1893" spans="1:15" x14ac:dyDescent="0.25">
      <c r="A1893" t="s">
        <v>2246</v>
      </c>
      <c r="B1893">
        <v>1</v>
      </c>
      <c r="C1893" t="s">
        <v>370</v>
      </c>
      <c r="D1893">
        <v>305.87472528976144</v>
      </c>
      <c r="E1893">
        <v>2849.7497938679544</v>
      </c>
      <c r="F1893">
        <v>0.95</v>
      </c>
      <c r="G1893">
        <v>1.1000000000000001</v>
      </c>
      <c r="H1893">
        <v>26</v>
      </c>
      <c r="I1893">
        <v>7.9</v>
      </c>
      <c r="J1893" t="s">
        <v>2181</v>
      </c>
      <c r="K1893">
        <v>110</v>
      </c>
      <c r="L1893">
        <v>16</v>
      </c>
      <c r="M1893">
        <v>105</v>
      </c>
      <c r="N1893">
        <f t="shared" si="150"/>
        <v>2.64</v>
      </c>
      <c r="O1893">
        <f t="shared" si="151"/>
        <v>2.2000000000000002</v>
      </c>
    </row>
    <row r="1894" spans="1:15" x14ac:dyDescent="0.25">
      <c r="A1894" t="s">
        <v>2247</v>
      </c>
      <c r="B1894">
        <v>2</v>
      </c>
      <c r="C1894" t="s">
        <v>372</v>
      </c>
      <c r="D1894">
        <v>327.52423999155144</v>
      </c>
      <c r="E1894">
        <v>3051.4523045945984</v>
      </c>
      <c r="F1894">
        <v>0.95</v>
      </c>
      <c r="G1894">
        <v>1.1000000000000001</v>
      </c>
      <c r="H1894">
        <v>30</v>
      </c>
      <c r="I1894">
        <v>8.8000000000000007</v>
      </c>
      <c r="J1894" t="s">
        <v>2181</v>
      </c>
      <c r="K1894">
        <v>110</v>
      </c>
      <c r="L1894">
        <v>16</v>
      </c>
      <c r="M1894">
        <v>105</v>
      </c>
      <c r="N1894">
        <f t="shared" si="150"/>
        <v>2.64</v>
      </c>
      <c r="O1894">
        <f t="shared" si="151"/>
        <v>2.2000000000000002</v>
      </c>
    </row>
    <row r="1895" spans="1:15" x14ac:dyDescent="0.25">
      <c r="A1895" t="s">
        <v>2248</v>
      </c>
      <c r="B1895">
        <v>3</v>
      </c>
      <c r="C1895" t="s">
        <v>281</v>
      </c>
      <c r="D1895">
        <v>451.5</v>
      </c>
      <c r="E1895">
        <v>4206.5</v>
      </c>
      <c r="F1895">
        <v>0.95</v>
      </c>
      <c r="G1895">
        <v>1.1000000000000001</v>
      </c>
      <c r="H1895">
        <v>44.1</v>
      </c>
      <c r="I1895">
        <v>12.5</v>
      </c>
      <c r="J1895" t="s">
        <v>2181</v>
      </c>
      <c r="K1895">
        <v>110</v>
      </c>
      <c r="L1895">
        <v>16</v>
      </c>
      <c r="M1895">
        <v>105</v>
      </c>
      <c r="N1895">
        <f t="shared" si="150"/>
        <v>2.64</v>
      </c>
      <c r="O1895">
        <f t="shared" si="151"/>
        <v>2.2000000000000002</v>
      </c>
    </row>
    <row r="1896" spans="1:15" x14ac:dyDescent="0.25">
      <c r="A1896" t="s">
        <v>2249</v>
      </c>
      <c r="B1896">
        <v>0</v>
      </c>
      <c r="C1896" t="s">
        <v>278</v>
      </c>
      <c r="D1896">
        <v>0</v>
      </c>
      <c r="E1896">
        <v>1860</v>
      </c>
      <c r="G1896">
        <v>1.5</v>
      </c>
      <c r="J1896" t="s">
        <v>2181</v>
      </c>
      <c r="K1896">
        <v>110</v>
      </c>
      <c r="L1896">
        <v>21</v>
      </c>
      <c r="M1896">
        <v>105</v>
      </c>
      <c r="N1896">
        <f t="shared" si="150"/>
        <v>4.1500000000000004</v>
      </c>
      <c r="O1896">
        <f t="shared" si="151"/>
        <v>2.9</v>
      </c>
    </row>
    <row r="1897" spans="1:15" x14ac:dyDescent="0.25">
      <c r="A1897" t="s">
        <v>2250</v>
      </c>
      <c r="B1897">
        <v>1</v>
      </c>
      <c r="C1897" t="s">
        <v>370</v>
      </c>
      <c r="D1897">
        <v>334.23673054835695</v>
      </c>
      <c r="E1897">
        <v>3556.1815292902165</v>
      </c>
      <c r="F1897">
        <v>0.85</v>
      </c>
      <c r="G1897">
        <v>1.05</v>
      </c>
      <c r="H1897">
        <v>26</v>
      </c>
      <c r="I1897">
        <v>7.9</v>
      </c>
      <c r="J1897" t="s">
        <v>2181</v>
      </c>
      <c r="K1897">
        <v>110</v>
      </c>
      <c r="L1897">
        <v>21</v>
      </c>
      <c r="M1897">
        <v>105</v>
      </c>
      <c r="N1897">
        <f t="shared" si="150"/>
        <v>4.1500000000000004</v>
      </c>
      <c r="O1897">
        <f t="shared" si="151"/>
        <v>2.9</v>
      </c>
    </row>
    <row r="1898" spans="1:15" x14ac:dyDescent="0.25">
      <c r="A1898" t="s">
        <v>2251</v>
      </c>
      <c r="B1898">
        <v>2</v>
      </c>
      <c r="C1898" t="s">
        <v>372</v>
      </c>
      <c r="D1898">
        <v>357.89368031767839</v>
      </c>
      <c r="E1898">
        <v>3807.8845891872675</v>
      </c>
      <c r="F1898">
        <v>0.85</v>
      </c>
      <c r="G1898">
        <v>1.05</v>
      </c>
      <c r="H1898">
        <v>30</v>
      </c>
      <c r="I1898">
        <v>8.8000000000000007</v>
      </c>
      <c r="J1898" t="s">
        <v>2181</v>
      </c>
      <c r="K1898">
        <v>110</v>
      </c>
      <c r="L1898">
        <v>21</v>
      </c>
      <c r="M1898">
        <v>105</v>
      </c>
      <c r="N1898">
        <f t="shared" si="150"/>
        <v>4.1500000000000004</v>
      </c>
      <c r="O1898">
        <f t="shared" si="151"/>
        <v>2.9</v>
      </c>
    </row>
    <row r="1899" spans="1:15" x14ac:dyDescent="0.25">
      <c r="A1899" t="s">
        <v>2252</v>
      </c>
      <c r="B1899">
        <v>3</v>
      </c>
      <c r="C1899" t="s">
        <v>281</v>
      </c>
      <c r="D1899">
        <v>493.36500000000001</v>
      </c>
      <c r="E1899">
        <v>5249.2599999999993</v>
      </c>
      <c r="F1899">
        <v>0.85</v>
      </c>
      <c r="G1899">
        <v>1.05</v>
      </c>
      <c r="H1899">
        <v>44.1</v>
      </c>
      <c r="I1899">
        <v>12.5</v>
      </c>
      <c r="J1899" t="s">
        <v>2181</v>
      </c>
      <c r="K1899">
        <v>110</v>
      </c>
      <c r="L1899">
        <v>21</v>
      </c>
      <c r="M1899">
        <v>105</v>
      </c>
      <c r="N1899">
        <f t="shared" si="150"/>
        <v>4.1500000000000004</v>
      </c>
      <c r="O1899">
        <f t="shared" si="151"/>
        <v>2.9</v>
      </c>
    </row>
    <row r="1900" spans="1:15" x14ac:dyDescent="0.25">
      <c r="A1900" t="s">
        <v>2253</v>
      </c>
      <c r="B1900">
        <v>0</v>
      </c>
      <c r="C1900" t="s">
        <v>278</v>
      </c>
      <c r="D1900">
        <v>0</v>
      </c>
      <c r="E1900">
        <v>975.80000000000007</v>
      </c>
      <c r="G1900">
        <v>1.5</v>
      </c>
      <c r="J1900" t="s">
        <v>2181</v>
      </c>
      <c r="K1900">
        <v>120</v>
      </c>
      <c r="L1900">
        <v>11</v>
      </c>
      <c r="M1900">
        <v>115</v>
      </c>
      <c r="N1900">
        <f t="shared" si="150"/>
        <v>3.39</v>
      </c>
      <c r="O1900">
        <f t="shared" si="151"/>
        <v>1.6</v>
      </c>
    </row>
    <row r="1901" spans="1:15" x14ac:dyDescent="0.25">
      <c r="A1901" t="s">
        <v>2254</v>
      </c>
      <c r="B1901">
        <v>1</v>
      </c>
      <c r="C1901" t="s">
        <v>370</v>
      </c>
      <c r="D1901">
        <v>327.75</v>
      </c>
      <c r="E1901">
        <v>2611.8926414972211</v>
      </c>
      <c r="F1901">
        <v>0.95</v>
      </c>
      <c r="G1901">
        <v>1.1000000000000001</v>
      </c>
      <c r="H1901">
        <v>26</v>
      </c>
      <c r="I1901">
        <v>8.9</v>
      </c>
      <c r="J1901" t="s">
        <v>2181</v>
      </c>
      <c r="K1901">
        <v>120</v>
      </c>
      <c r="L1901">
        <v>11</v>
      </c>
      <c r="M1901">
        <v>115</v>
      </c>
      <c r="N1901">
        <f t="shared" si="150"/>
        <v>3.39</v>
      </c>
      <c r="O1901">
        <f t="shared" si="151"/>
        <v>1.6</v>
      </c>
    </row>
    <row r="1902" spans="1:15" x14ac:dyDescent="0.25">
      <c r="A1902" t="s">
        <v>2255</v>
      </c>
      <c r="B1902">
        <v>2</v>
      </c>
      <c r="C1902" t="s">
        <v>372</v>
      </c>
      <c r="D1902">
        <v>354.75</v>
      </c>
      <c r="E1902">
        <v>2821.6982019103875</v>
      </c>
      <c r="F1902">
        <v>0.95</v>
      </c>
      <c r="G1902">
        <v>1.1000000000000001</v>
      </c>
      <c r="H1902">
        <v>30</v>
      </c>
      <c r="I1902">
        <v>9.9</v>
      </c>
      <c r="J1902" t="s">
        <v>2181</v>
      </c>
      <c r="K1902">
        <v>120</v>
      </c>
      <c r="L1902">
        <v>11</v>
      </c>
      <c r="M1902">
        <v>115</v>
      </c>
      <c r="N1902">
        <f t="shared" si="150"/>
        <v>3.39</v>
      </c>
      <c r="O1902">
        <f t="shared" si="151"/>
        <v>1.6</v>
      </c>
    </row>
    <row r="1903" spans="1:15" x14ac:dyDescent="0.25">
      <c r="A1903" t="s">
        <v>2256</v>
      </c>
      <c r="B1903">
        <v>3</v>
      </c>
      <c r="C1903" t="s">
        <v>281</v>
      </c>
      <c r="D1903">
        <v>441.75</v>
      </c>
      <c r="E1903">
        <v>3513.9</v>
      </c>
      <c r="F1903">
        <v>0.95</v>
      </c>
      <c r="G1903">
        <v>1.1000000000000001</v>
      </c>
      <c r="H1903">
        <v>44</v>
      </c>
      <c r="I1903">
        <v>14.8</v>
      </c>
      <c r="J1903" t="s">
        <v>2181</v>
      </c>
      <c r="K1903">
        <v>120</v>
      </c>
      <c r="L1903">
        <v>11</v>
      </c>
      <c r="M1903">
        <v>115</v>
      </c>
      <c r="N1903">
        <f t="shared" si="150"/>
        <v>3.39</v>
      </c>
      <c r="O1903">
        <f t="shared" si="151"/>
        <v>1.6</v>
      </c>
    </row>
    <row r="1904" spans="1:15" x14ac:dyDescent="0.25">
      <c r="A1904" t="s">
        <v>2257</v>
      </c>
      <c r="B1904">
        <v>0</v>
      </c>
      <c r="C1904" t="s">
        <v>278</v>
      </c>
      <c r="D1904">
        <v>0</v>
      </c>
      <c r="E1904">
        <v>1300.1600000000001</v>
      </c>
      <c r="G1904">
        <v>1.5</v>
      </c>
      <c r="J1904" t="s">
        <v>2181</v>
      </c>
      <c r="K1904">
        <v>120</v>
      </c>
      <c r="L1904">
        <v>16</v>
      </c>
      <c r="M1904">
        <v>115</v>
      </c>
      <c r="N1904">
        <f t="shared" si="150"/>
        <v>2.62</v>
      </c>
      <c r="O1904">
        <f t="shared" si="151"/>
        <v>2.4</v>
      </c>
    </row>
    <row r="1905" spans="1:15" x14ac:dyDescent="0.25">
      <c r="A1905" t="s">
        <v>2258</v>
      </c>
      <c r="B1905">
        <v>1</v>
      </c>
      <c r="C1905" t="s">
        <v>370</v>
      </c>
      <c r="D1905">
        <v>372</v>
      </c>
      <c r="E1905">
        <v>3241.8333772189817</v>
      </c>
      <c r="F1905">
        <v>0.95</v>
      </c>
      <c r="G1905">
        <v>1.1000000000000001</v>
      </c>
      <c r="H1905">
        <v>26</v>
      </c>
      <c r="I1905">
        <v>8.6999999999999993</v>
      </c>
      <c r="J1905" t="s">
        <v>2181</v>
      </c>
      <c r="K1905">
        <v>120</v>
      </c>
      <c r="L1905">
        <v>16</v>
      </c>
      <c r="M1905">
        <v>115</v>
      </c>
      <c r="N1905">
        <f t="shared" si="150"/>
        <v>2.62</v>
      </c>
      <c r="O1905">
        <f t="shared" si="151"/>
        <v>2.4</v>
      </c>
    </row>
    <row r="1906" spans="1:15" x14ac:dyDescent="0.25">
      <c r="A1906" t="s">
        <v>2259</v>
      </c>
      <c r="B1906">
        <v>2</v>
      </c>
      <c r="C1906" t="s">
        <v>372</v>
      </c>
      <c r="D1906">
        <v>399</v>
      </c>
      <c r="E1906">
        <v>3471.5459677567114</v>
      </c>
      <c r="F1906">
        <v>0.95</v>
      </c>
      <c r="G1906">
        <v>1.1000000000000001</v>
      </c>
      <c r="H1906">
        <v>30</v>
      </c>
      <c r="I1906">
        <v>9.8000000000000007</v>
      </c>
      <c r="J1906" t="s">
        <v>2181</v>
      </c>
      <c r="K1906">
        <v>120</v>
      </c>
      <c r="L1906">
        <v>16</v>
      </c>
      <c r="M1906">
        <v>115</v>
      </c>
      <c r="N1906">
        <f t="shared" si="150"/>
        <v>2.62</v>
      </c>
      <c r="O1906">
        <f t="shared" si="151"/>
        <v>2.4</v>
      </c>
    </row>
    <row r="1907" spans="1:15" x14ac:dyDescent="0.25">
      <c r="A1907" t="s">
        <v>2260</v>
      </c>
      <c r="B1907">
        <v>3</v>
      </c>
      <c r="C1907" t="s">
        <v>281</v>
      </c>
      <c r="D1907">
        <v>555</v>
      </c>
      <c r="E1907">
        <v>4829.7</v>
      </c>
      <c r="F1907">
        <v>0.95</v>
      </c>
      <c r="G1907">
        <v>1.1000000000000001</v>
      </c>
      <c r="H1907">
        <v>44.8</v>
      </c>
      <c r="I1907">
        <v>14.3</v>
      </c>
      <c r="J1907" t="s">
        <v>2181</v>
      </c>
      <c r="K1907">
        <v>120</v>
      </c>
      <c r="L1907">
        <v>16</v>
      </c>
      <c r="M1907">
        <v>115</v>
      </c>
      <c r="N1907">
        <f t="shared" si="150"/>
        <v>2.62</v>
      </c>
      <c r="O1907">
        <f t="shared" si="151"/>
        <v>2.4</v>
      </c>
    </row>
    <row r="1908" spans="1:15" x14ac:dyDescent="0.25">
      <c r="A1908" t="s">
        <v>2261</v>
      </c>
      <c r="B1908">
        <v>0</v>
      </c>
      <c r="C1908" t="s">
        <v>278</v>
      </c>
      <c r="D1908">
        <v>0</v>
      </c>
      <c r="E1908">
        <v>2029.6000000000001</v>
      </c>
      <c r="G1908">
        <v>1.5</v>
      </c>
      <c r="J1908" t="s">
        <v>2181</v>
      </c>
      <c r="K1908">
        <v>120</v>
      </c>
      <c r="L1908">
        <v>21</v>
      </c>
      <c r="M1908">
        <v>115</v>
      </c>
      <c r="N1908">
        <f t="shared" si="150"/>
        <v>4.12</v>
      </c>
      <c r="O1908">
        <f t="shared" si="151"/>
        <v>3.2</v>
      </c>
    </row>
    <row r="1909" spans="1:15" x14ac:dyDescent="0.25">
      <c r="A1909" t="s">
        <v>2262</v>
      </c>
      <c r="B1909">
        <v>1</v>
      </c>
      <c r="C1909" t="s">
        <v>370</v>
      </c>
      <c r="D1909">
        <v>406.17057044037193</v>
      </c>
      <c r="E1909">
        <v>4175.015825613802</v>
      </c>
      <c r="F1909">
        <v>0.85</v>
      </c>
      <c r="G1909">
        <v>1.05</v>
      </c>
      <c r="H1909">
        <v>26</v>
      </c>
      <c r="I1909">
        <v>8.6999999999999993</v>
      </c>
      <c r="J1909" t="s">
        <v>2181</v>
      </c>
      <c r="K1909">
        <v>120</v>
      </c>
      <c r="L1909">
        <v>21</v>
      </c>
      <c r="M1909">
        <v>115</v>
      </c>
      <c r="N1909">
        <f t="shared" si="150"/>
        <v>4.12</v>
      </c>
      <c r="O1909">
        <f t="shared" si="151"/>
        <v>3.2</v>
      </c>
    </row>
    <row r="1910" spans="1:15" x14ac:dyDescent="0.25">
      <c r="A1910" t="s">
        <v>2263</v>
      </c>
      <c r="B1910">
        <v>2</v>
      </c>
      <c r="C1910" t="s">
        <v>372</v>
      </c>
      <c r="D1910">
        <v>434.95135065927548</v>
      </c>
      <c r="E1910">
        <v>4470.8526528786542</v>
      </c>
      <c r="F1910">
        <v>0.85</v>
      </c>
      <c r="G1910">
        <v>1.05</v>
      </c>
      <c r="H1910">
        <v>30</v>
      </c>
      <c r="I1910">
        <v>9.8000000000000007</v>
      </c>
      <c r="J1910" t="s">
        <v>2181</v>
      </c>
      <c r="K1910">
        <v>120</v>
      </c>
      <c r="L1910">
        <v>21</v>
      </c>
      <c r="M1910">
        <v>115</v>
      </c>
      <c r="N1910">
        <f t="shared" si="150"/>
        <v>4.12</v>
      </c>
      <c r="O1910">
        <f t="shared" si="151"/>
        <v>3.2</v>
      </c>
    </row>
    <row r="1911" spans="1:15" x14ac:dyDescent="0.25">
      <c r="A1911" t="s">
        <v>2264</v>
      </c>
      <c r="B1911">
        <v>3</v>
      </c>
      <c r="C1911" t="s">
        <v>281</v>
      </c>
      <c r="D1911">
        <v>605.11500000000001</v>
      </c>
      <c r="E1911">
        <v>6219.96</v>
      </c>
      <c r="F1911">
        <v>0.85</v>
      </c>
      <c r="G1911">
        <v>1.05</v>
      </c>
      <c r="H1911">
        <v>44.8</v>
      </c>
      <c r="I1911">
        <v>14.3</v>
      </c>
      <c r="J1911" t="s">
        <v>2181</v>
      </c>
      <c r="K1911">
        <v>120</v>
      </c>
      <c r="L1911">
        <v>21</v>
      </c>
      <c r="M1911">
        <v>115</v>
      </c>
      <c r="N1911">
        <f t="shared" si="150"/>
        <v>4.12</v>
      </c>
      <c r="O1911">
        <f t="shared" si="151"/>
        <v>3.2</v>
      </c>
    </row>
    <row r="2679" spans="85:88" ht="15" customHeight="1" x14ac:dyDescent="0.25">
      <c r="CG2679" s="331"/>
      <c r="CH2679" s="331"/>
      <c r="CI2679" s="331"/>
      <c r="CJ2679" s="331"/>
    </row>
    <row r="2680" spans="85:88" x14ac:dyDescent="0.25">
      <c r="CG2680" s="332"/>
      <c r="CH2680" s="332"/>
      <c r="CI2680" s="332"/>
      <c r="CJ2680" s="332"/>
    </row>
    <row r="2681" spans="85:88" x14ac:dyDescent="0.25">
      <c r="CG2681" s="332"/>
      <c r="CH2681" s="332"/>
      <c r="CI2681" s="332"/>
      <c r="CJ2681" s="332"/>
    </row>
    <row r="2682" spans="85:88" x14ac:dyDescent="0.25">
      <c r="CG2682" s="332"/>
      <c r="CH2682" s="332"/>
      <c r="CI2682" s="332"/>
      <c r="CJ2682" s="332"/>
    </row>
  </sheetData>
  <sheetProtection selectLockedCells="1"/>
  <mergeCells count="46">
    <mergeCell ref="CB2:CF2"/>
    <mergeCell ref="DF2:DO2"/>
    <mergeCell ref="DJ4:DM4"/>
    <mergeCell ref="DN4:DO4"/>
    <mergeCell ref="DP4:DQ4"/>
    <mergeCell ref="DF5:DG5"/>
    <mergeCell ref="DJ5:DM5"/>
    <mergeCell ref="DN5:DO5"/>
    <mergeCell ref="DJ6:DM6"/>
    <mergeCell ref="DM7:DN8"/>
    <mergeCell ref="DO7:DO8"/>
    <mergeCell ref="DP7:DP8"/>
    <mergeCell ref="DQ7:DQ8"/>
    <mergeCell ref="DF10:DH10"/>
    <mergeCell ref="DK10:DM10"/>
    <mergeCell ref="DP10:DQ10"/>
    <mergeCell ref="DF11:DH11"/>
    <mergeCell ref="DK11:DM11"/>
    <mergeCell ref="DP11:DQ14"/>
    <mergeCell ref="DF12:DH12"/>
    <mergeCell ref="DK12:DM12"/>
    <mergeCell ref="DK13:DM13"/>
    <mergeCell ref="DF17:DQ17"/>
    <mergeCell ref="CN102:CS102"/>
    <mergeCell ref="CN106:CS106"/>
    <mergeCell ref="CN110:CS110"/>
    <mergeCell ref="CN114:CS114"/>
    <mergeCell ref="CO71:CP71"/>
    <mergeCell ref="CY71:CZ71"/>
    <mergeCell ref="CW71:CX71"/>
    <mergeCell ref="CU71:CV71"/>
    <mergeCell ref="CS71:CT71"/>
    <mergeCell ref="CQ71:CR71"/>
    <mergeCell ref="CO70:CZ70"/>
    <mergeCell ref="CQ22:CS22"/>
    <mergeCell ref="CT22:CV22"/>
    <mergeCell ref="CZ1:DB1"/>
    <mergeCell ref="CJ2679:CJ2682"/>
    <mergeCell ref="CI2679:CI2682"/>
    <mergeCell ref="CH2679:CH2682"/>
    <mergeCell ref="CG2679:CG2682"/>
    <mergeCell ref="CW1:CY1"/>
    <mergeCell ref="CT1:CV1"/>
    <mergeCell ref="CH1:CJ1"/>
    <mergeCell ref="CN1:CP1"/>
    <mergeCell ref="CQ1:CS1"/>
  </mergeCells>
  <phoneticPr fontId="1" type="noConversion"/>
  <dataValidations disablePrompts="1" count="5">
    <dataValidation type="list" allowBlank="1" showInputMessage="1" showErrorMessage="1" sqref="CT3:CT9" xr:uid="{00000000-0002-0000-0100-000000000000}">
      <formula1>INDIRECT(#REF!)</formula1>
    </dataValidation>
    <dataValidation allowBlank="1" showInputMessage="1" sqref="DI10:DI12" xr:uid="{00000000-0002-0000-0100-000001000000}"/>
    <dataValidation type="whole" errorStyle="information" allowBlank="1" prompt="Eingabe zwischen 5°C bis 20°C" sqref="DN10" xr:uid="{00000000-0002-0000-0100-000002000000}">
      <formula1>5</formula1>
      <formula2>20</formula2>
    </dataValidation>
    <dataValidation type="whole" errorStyle="information" allowBlank="1" error="Eingabe außerhalb des gültigen Bereichs." prompt="Eingabe zwischen Vorlauftemp. und Raumtemp." sqref="DN11" xr:uid="{00000000-0002-0000-0100-000003000000}">
      <formula1>DN10</formula1>
      <formula2>DN12</formula2>
    </dataValidation>
    <dataValidation type="whole" errorStyle="information" allowBlank="1" error="Eingabe außerhalb des gültigen Bereichs." prompt="20°C bis 35°C" sqref="DN12:DN13" xr:uid="{00000000-0002-0000-0100-000004000000}">
      <formula1>20</formula1>
      <formula2>35</formula2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5362" r:id="rId4" name="OptionButton1">
          <controlPr defaultSize="0" autoFill="0" autoLine="0" autoPict="0" r:id="rId5">
            <anchor moveWithCells="1">
              <from>
                <xdr:col>119</xdr:col>
                <xdr:colOff>28575</xdr:colOff>
                <xdr:row>10</xdr:row>
                <xdr:rowOff>28575</xdr:rowOff>
              </from>
              <to>
                <xdr:col>120</xdr:col>
                <xdr:colOff>314325</xdr:colOff>
                <xdr:row>11</xdr:row>
                <xdr:rowOff>152400</xdr:rowOff>
              </to>
            </anchor>
          </controlPr>
        </control>
      </mc:Choice>
      <mc:Fallback>
        <control shapeId="15362" r:id="rId4" name="OptionButton1"/>
      </mc:Fallback>
    </mc:AlternateContent>
    <mc:AlternateContent xmlns:mc="http://schemas.openxmlformats.org/markup-compatibility/2006">
      <mc:Choice Requires="x14">
        <control shapeId="15363" r:id="rId6" name="OptionButton2">
          <controlPr defaultSize="0" autoFill="0" autoLine="0" autoPict="0" r:id="rId7">
            <anchor moveWithCells="1">
              <from>
                <xdr:col>119</xdr:col>
                <xdr:colOff>28575</xdr:colOff>
                <xdr:row>11</xdr:row>
                <xdr:rowOff>104775</xdr:rowOff>
              </from>
              <to>
                <xdr:col>120</xdr:col>
                <xdr:colOff>438150</xdr:colOff>
                <xdr:row>13</xdr:row>
                <xdr:rowOff>38100</xdr:rowOff>
              </to>
            </anchor>
          </controlPr>
        </control>
      </mc:Choice>
      <mc:Fallback>
        <control shapeId="15363" r:id="rId6" name="OptionButton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J22"/>
  <sheetViews>
    <sheetView workbookViewId="0"/>
  </sheetViews>
  <sheetFormatPr defaultColWidth="0" defaultRowHeight="15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7"/>
      <c r="D1" s="357"/>
      <c r="E1" s="357"/>
      <c r="F1" s="357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/>
      <c r="B3" s="35" t="s">
        <v>33</v>
      </c>
      <c r="C3" s="6"/>
      <c r="D3" s="36" t="s">
        <v>10</v>
      </c>
      <c r="E3" s="108" t="s">
        <v>68</v>
      </c>
      <c r="F3" s="33" t="s">
        <v>88</v>
      </c>
      <c r="G3" s="33" t="s">
        <v>247</v>
      </c>
      <c r="H3" s="33" t="s">
        <v>187</v>
      </c>
      <c r="I3" s="33" t="s">
        <v>321</v>
      </c>
      <c r="J3" s="33"/>
    </row>
    <row r="4" spans="1:10" x14ac:dyDescent="0.25">
      <c r="A4" s="33"/>
      <c r="B4" s="37" t="s">
        <v>34</v>
      </c>
      <c r="C4" s="4"/>
      <c r="D4" s="38" t="str">
        <f>D3</f>
        <v>mm</v>
      </c>
      <c r="E4" s="33" t="s">
        <v>81</v>
      </c>
      <c r="F4" s="33" t="s">
        <v>92</v>
      </c>
      <c r="G4" s="33" t="s">
        <v>85</v>
      </c>
      <c r="H4" s="33" t="s">
        <v>339</v>
      </c>
      <c r="I4" s="33" t="s">
        <v>322</v>
      </c>
      <c r="J4" s="33"/>
    </row>
    <row r="5" spans="1:10" x14ac:dyDescent="0.25">
      <c r="A5" s="33"/>
      <c r="B5" s="37" t="s">
        <v>28</v>
      </c>
      <c r="C5" s="4"/>
      <c r="D5" s="38"/>
      <c r="E5" s="33" t="s">
        <v>72</v>
      </c>
      <c r="F5" s="33" t="s">
        <v>97</v>
      </c>
      <c r="G5" s="33" t="s">
        <v>158</v>
      </c>
      <c r="H5" s="33"/>
      <c r="I5" s="33" t="s">
        <v>323</v>
      </c>
      <c r="J5" s="33"/>
    </row>
    <row r="6" spans="1:10" ht="15.75" thickBot="1" x14ac:dyDescent="0.3">
      <c r="A6" s="33"/>
      <c r="B6" s="39" t="s">
        <v>35</v>
      </c>
      <c r="C6" s="40"/>
      <c r="D6" s="41" t="str">
        <f>D3</f>
        <v>mm</v>
      </c>
      <c r="E6" s="33" t="s">
        <v>282</v>
      </c>
      <c r="F6" s="33" t="s">
        <v>163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189</v>
      </c>
      <c r="C8" s="43"/>
      <c r="D8" s="44"/>
      <c r="E8" s="45"/>
      <c r="F8" s="46"/>
      <c r="G8" s="47" t="s">
        <v>190</v>
      </c>
      <c r="H8" s="46"/>
      <c r="I8" s="48"/>
      <c r="J8" s="33"/>
    </row>
    <row r="9" spans="1:10" x14ac:dyDescent="0.25">
      <c r="A9" s="33"/>
      <c r="B9" s="49" t="s">
        <v>199</v>
      </c>
      <c r="C9" s="4"/>
      <c r="D9" s="50"/>
      <c r="E9" s="358" t="str">
        <f>B9</f>
        <v>Water aanvoer</v>
      </c>
      <c r="F9" s="359"/>
      <c r="G9" s="359"/>
      <c r="H9" s="4"/>
      <c r="I9" s="51">
        <f>D9</f>
        <v>0</v>
      </c>
      <c r="J9" s="33"/>
    </row>
    <row r="10" spans="1:10" x14ac:dyDescent="0.25">
      <c r="A10" s="33"/>
      <c r="B10" s="49" t="s">
        <v>200</v>
      </c>
      <c r="C10" s="4"/>
      <c r="D10" s="50">
        <f>D9</f>
        <v>0</v>
      </c>
      <c r="E10" s="358" t="str">
        <f>B10</f>
        <v>Water retour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201</v>
      </c>
      <c r="C11" s="4"/>
      <c r="D11" s="50">
        <f>D9</f>
        <v>0</v>
      </c>
      <c r="E11" s="358" t="str">
        <f>B11</f>
        <v>Ruimte (droge bol)</v>
      </c>
      <c r="F11" s="359"/>
      <c r="G11" s="360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x14ac:dyDescent="0.25">
      <c r="A13" s="33"/>
      <c r="B13" s="34"/>
      <c r="C13" s="361" t="str">
        <f>CONCATENATE(B8," ",C9,"/",C10,"/",C11)</f>
        <v>Verwarmen: //</v>
      </c>
      <c r="D13" s="362"/>
      <c r="E13" s="363" t="str">
        <f>CONCATENATE(G8," ",H9,"/",H10,"/",H11)</f>
        <v>Koelen: //</v>
      </c>
      <c r="F13" s="364"/>
      <c r="G13" s="349" t="s">
        <v>128</v>
      </c>
      <c r="H13" s="349" t="s">
        <v>44</v>
      </c>
      <c r="I13" s="349" t="s">
        <v>177</v>
      </c>
      <c r="J13" s="349" t="s">
        <v>178</v>
      </c>
    </row>
    <row r="14" spans="1:10" s="3" customFormat="1" ht="144.94999999999999" customHeight="1" thickBot="1" x14ac:dyDescent="0.3">
      <c r="A14" s="61"/>
      <c r="B14" s="61"/>
      <c r="C14" s="62" t="s">
        <v>125</v>
      </c>
      <c r="D14" s="63" t="s">
        <v>126</v>
      </c>
      <c r="E14" s="64" t="s">
        <v>127</v>
      </c>
      <c r="F14" s="65" t="str">
        <f>D14</f>
        <v>Waterdebiet</v>
      </c>
      <c r="G14" s="350"/>
      <c r="H14" s="350"/>
      <c r="I14" s="350"/>
      <c r="J14" s="350"/>
    </row>
    <row r="15" spans="1:10" ht="15.75" thickBot="1" x14ac:dyDescent="0.3">
      <c r="A15" s="351" t="s">
        <v>36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x14ac:dyDescent="0.25">
      <c r="A16" s="353" t="s">
        <v>12</v>
      </c>
      <c r="B16" s="66" t="s">
        <v>61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37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38</v>
      </c>
      <c r="C18" s="26"/>
      <c r="D18" s="27"/>
      <c r="E18" s="28"/>
      <c r="F18" s="29"/>
      <c r="G18" s="30"/>
      <c r="H18" s="31"/>
      <c r="I18" s="32"/>
      <c r="J18" s="33"/>
    </row>
    <row r="19" spans="1:10" x14ac:dyDescent="0.25">
      <c r="A19" s="33"/>
      <c r="B19" s="34" t="s">
        <v>64</v>
      </c>
      <c r="C19" s="33"/>
      <c r="D19" s="33"/>
      <c r="E19" s="33"/>
      <c r="F19" s="33"/>
      <c r="G19" s="33"/>
      <c r="H19" s="33"/>
      <c r="I19" s="69"/>
      <c r="J19" s="33"/>
    </row>
    <row r="20" spans="1:10" x14ac:dyDescent="0.25">
      <c r="A20" s="70" t="s">
        <v>13</v>
      </c>
      <c r="B20" s="71" t="s">
        <v>50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70" t="s">
        <v>14</v>
      </c>
      <c r="B21" s="71" t="s">
        <v>49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70" t="s">
        <v>48</v>
      </c>
      <c r="B22" s="71" t="s">
        <v>51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A16:A18"/>
    <mergeCell ref="B1:F1"/>
    <mergeCell ref="E9:G9"/>
    <mergeCell ref="E10:G10"/>
    <mergeCell ref="E11:G11"/>
    <mergeCell ref="C13:D13"/>
    <mergeCell ref="E13:F13"/>
    <mergeCell ref="J13:J14"/>
    <mergeCell ref="I13:I14"/>
    <mergeCell ref="G13:G14"/>
    <mergeCell ref="H13:H14"/>
    <mergeCell ref="A15:B15"/>
  </mergeCells>
  <phoneticPr fontId="1" type="noConversion"/>
  <dataValidations count="6">
    <dataValidation type="decimal" operator="greaterThan" allowBlank="1" showInputMessage="1" showErrorMessage="1" error="value must be higher than 15" sqref="H9" xr:uid="{00000000-0002-0000-0200-000000000000}">
      <formula1>14.9</formula1>
    </dataValidation>
    <dataValidation type="decimal" operator="greaterThan" allowBlank="1" showInputMessage="1" showErrorMessage="1" error="return must be higher than inlet" sqref="H10" xr:uid="{00000000-0002-0000-0200-000001000000}">
      <formula1>H9</formula1>
    </dataValidation>
    <dataValidation type="decimal" operator="greaterThan" allowBlank="1" showInputMessage="1" showErrorMessage="1" error="room temperature must be higher than watertemperature" sqref="H11" xr:uid="{00000000-0002-0000-0200-000002000000}">
      <formula1>H10</formula1>
    </dataValidation>
    <dataValidation type="decimal" operator="lessThanOrEqual" allowBlank="1" showInputMessage="1" showErrorMessage="1" error="water temperature max 95°C" sqref="C9" xr:uid="{00000000-0002-0000-0200-000003000000}">
      <formula1>95</formula1>
    </dataValidation>
    <dataValidation type="decimal" operator="lessThan" allowBlank="1" showInputMessage="1" showErrorMessage="1" error="return must be lower than inlet" sqref="C10" xr:uid="{00000000-0002-0000-0200-000004000000}">
      <formula1>C9</formula1>
    </dataValidation>
    <dataValidation type="decimal" operator="lessThan" allowBlank="1" showInputMessage="1" showErrorMessage="1" error="room air temperature must be lower than water temperature" sqref="C11" xr:uid="{00000000-0002-0000-0200-000005000000}">
      <formula1>C10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J22"/>
  <sheetViews>
    <sheetView workbookViewId="0"/>
  </sheetViews>
  <sheetFormatPr defaultColWidth="0" defaultRowHeight="15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7"/>
      <c r="D1" s="357"/>
      <c r="E1" s="357"/>
      <c r="F1" s="357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/>
      <c r="B3" s="35" t="s">
        <v>26</v>
      </c>
      <c r="C3" s="6"/>
      <c r="D3" s="36" t="s">
        <v>10</v>
      </c>
      <c r="E3" s="108" t="s">
        <v>69</v>
      </c>
      <c r="F3" s="33" t="s">
        <v>89</v>
      </c>
      <c r="G3" s="33" t="s">
        <v>248</v>
      </c>
      <c r="H3" s="33" t="s">
        <v>187</v>
      </c>
      <c r="I3" s="33" t="s">
        <v>324</v>
      </c>
      <c r="J3" s="33"/>
    </row>
    <row r="4" spans="1:10" x14ac:dyDescent="0.25">
      <c r="A4" s="33"/>
      <c r="B4" s="37" t="s">
        <v>27</v>
      </c>
      <c r="C4" s="4"/>
      <c r="D4" s="38" t="str">
        <f>D3</f>
        <v>mm</v>
      </c>
      <c r="E4" s="33" t="s">
        <v>82</v>
      </c>
      <c r="F4" s="33" t="s">
        <v>93</v>
      </c>
      <c r="G4" s="33" t="s">
        <v>84</v>
      </c>
      <c r="H4" s="33" t="s">
        <v>339</v>
      </c>
      <c r="I4" s="33" t="s">
        <v>325</v>
      </c>
      <c r="J4" s="33"/>
    </row>
    <row r="5" spans="1:10" x14ac:dyDescent="0.25">
      <c r="A5" s="33"/>
      <c r="B5" s="37" t="s">
        <v>28</v>
      </c>
      <c r="C5" s="4"/>
      <c r="D5" s="38"/>
      <c r="E5" s="33" t="s">
        <v>73</v>
      </c>
      <c r="F5" s="33" t="s">
        <v>97</v>
      </c>
      <c r="G5" s="33" t="s">
        <v>159</v>
      </c>
      <c r="H5" s="33"/>
      <c r="I5" s="33" t="s">
        <v>326</v>
      </c>
      <c r="J5" s="33"/>
    </row>
    <row r="6" spans="1:10" ht="15.75" thickBot="1" x14ac:dyDescent="0.3">
      <c r="A6" s="33"/>
      <c r="B6" s="39" t="s">
        <v>29</v>
      </c>
      <c r="C6" s="40"/>
      <c r="D6" s="41" t="str">
        <f>D3</f>
        <v>mm</v>
      </c>
      <c r="E6" s="33" t="s">
        <v>283</v>
      </c>
      <c r="F6" s="33" t="s">
        <v>164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191</v>
      </c>
      <c r="C8" s="43"/>
      <c r="D8" s="44"/>
      <c r="E8" s="45"/>
      <c r="F8" s="46"/>
      <c r="G8" s="47" t="s">
        <v>192</v>
      </c>
      <c r="H8" s="46"/>
      <c r="I8" s="48"/>
      <c r="J8" s="33"/>
    </row>
    <row r="9" spans="1:10" x14ac:dyDescent="0.25">
      <c r="A9" s="33"/>
      <c r="B9" s="49" t="s">
        <v>202</v>
      </c>
      <c r="C9" s="4"/>
      <c r="D9" s="50"/>
      <c r="E9" s="358" t="str">
        <f>B9</f>
        <v>Supply water</v>
      </c>
      <c r="F9" s="359"/>
      <c r="G9" s="359"/>
      <c r="H9" s="4"/>
      <c r="I9" s="51">
        <f>D9</f>
        <v>0</v>
      </c>
      <c r="J9" s="33"/>
    </row>
    <row r="10" spans="1:10" x14ac:dyDescent="0.25">
      <c r="A10" s="33"/>
      <c r="B10" s="49" t="s">
        <v>203</v>
      </c>
      <c r="C10" s="4"/>
      <c r="D10" s="50">
        <f>D9</f>
        <v>0</v>
      </c>
      <c r="E10" s="358" t="str">
        <f>B10</f>
        <v>Return water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204</v>
      </c>
      <c r="C11" s="4"/>
      <c r="D11" s="50">
        <f>D9</f>
        <v>0</v>
      </c>
      <c r="E11" s="358" t="str">
        <f>B11</f>
        <v>Entering air (dry bulb)</v>
      </c>
      <c r="F11" s="359"/>
      <c r="G11" s="360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x14ac:dyDescent="0.25">
      <c r="A13" s="33"/>
      <c r="B13" s="34"/>
      <c r="C13" s="361" t="str">
        <f>CONCATENATE(B8," ",C9,"/",C10,"/",C11)</f>
        <v>Heating: //</v>
      </c>
      <c r="D13" s="362"/>
      <c r="E13" s="363" t="str">
        <f>CONCATENATE(G8," ",H9,"/",H10,"/",H11)</f>
        <v>Cooling: //</v>
      </c>
      <c r="F13" s="364"/>
      <c r="G13" s="349" t="s">
        <v>134</v>
      </c>
      <c r="H13" s="349" t="s">
        <v>43</v>
      </c>
      <c r="I13" s="349" t="s">
        <v>179</v>
      </c>
      <c r="J13" s="349" t="s">
        <v>180</v>
      </c>
    </row>
    <row r="14" spans="1:10" s="3" customFormat="1" ht="144.94999999999999" customHeight="1" thickBot="1" x14ac:dyDescent="0.3">
      <c r="A14" s="61"/>
      <c r="B14" s="61"/>
      <c r="C14" s="62" t="s">
        <v>131</v>
      </c>
      <c r="D14" s="63" t="s">
        <v>132</v>
      </c>
      <c r="E14" s="64" t="s">
        <v>133</v>
      </c>
      <c r="F14" s="65" t="str">
        <f>D14</f>
        <v>Water flow</v>
      </c>
      <c r="G14" s="350"/>
      <c r="H14" s="350"/>
      <c r="I14" s="350"/>
      <c r="J14" s="350"/>
    </row>
    <row r="15" spans="1:10" ht="15.75" thickBot="1" x14ac:dyDescent="0.3">
      <c r="A15" s="351" t="s">
        <v>30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x14ac:dyDescent="0.25">
      <c r="A16" s="353" t="s">
        <v>12</v>
      </c>
      <c r="B16" s="66" t="s">
        <v>216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31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32</v>
      </c>
      <c r="C18" s="26"/>
      <c r="D18" s="27"/>
      <c r="E18" s="28"/>
      <c r="F18" s="29"/>
      <c r="G18" s="30"/>
      <c r="H18" s="31"/>
      <c r="I18" s="32"/>
      <c r="J18" s="33"/>
    </row>
    <row r="19" spans="1:10" x14ac:dyDescent="0.25">
      <c r="A19" s="33"/>
      <c r="B19" s="34" t="s">
        <v>65</v>
      </c>
      <c r="C19" s="33"/>
      <c r="D19" s="33"/>
      <c r="E19" s="33"/>
      <c r="F19" s="33"/>
      <c r="G19" s="33"/>
      <c r="H19" s="33"/>
      <c r="I19" s="69"/>
      <c r="J19" s="33"/>
    </row>
    <row r="20" spans="1:10" x14ac:dyDescent="0.25">
      <c r="A20" s="70" t="s">
        <v>13</v>
      </c>
      <c r="B20" s="71" t="s">
        <v>52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70" t="s">
        <v>14</v>
      </c>
      <c r="B21" s="71" t="s">
        <v>58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70" t="s">
        <v>48</v>
      </c>
      <c r="B22" s="71" t="s">
        <v>53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A16:A18"/>
    <mergeCell ref="B1:F1"/>
    <mergeCell ref="E9:G9"/>
    <mergeCell ref="E10:G10"/>
    <mergeCell ref="E11:G11"/>
    <mergeCell ref="C13:D13"/>
    <mergeCell ref="E13:F13"/>
    <mergeCell ref="J13:J14"/>
    <mergeCell ref="I13:I14"/>
    <mergeCell ref="H13:H14"/>
    <mergeCell ref="G13:G14"/>
    <mergeCell ref="A15:B15"/>
  </mergeCells>
  <dataValidations count="6">
    <dataValidation type="decimal" operator="lessThan" allowBlank="1" showInputMessage="1" showErrorMessage="1" error="room air temperature must be lower than water temperature" sqref="C11" xr:uid="{00000000-0002-0000-0300-000000000000}">
      <formula1>C10</formula1>
    </dataValidation>
    <dataValidation type="decimal" operator="lessThan" allowBlank="1" showInputMessage="1" showErrorMessage="1" error="return must be lower than inlet" sqref="C10" xr:uid="{00000000-0002-0000-0300-000001000000}">
      <formula1>C9</formula1>
    </dataValidation>
    <dataValidation type="decimal" operator="lessThanOrEqual" allowBlank="1" showInputMessage="1" showErrorMessage="1" error="water temperature max 95°C" sqref="C9" xr:uid="{00000000-0002-0000-03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300-000003000000}">
      <formula1>H10</formula1>
    </dataValidation>
    <dataValidation type="decimal" operator="greaterThan" allowBlank="1" showInputMessage="1" showErrorMessage="1" error="return must be higher than inlet" sqref="H10" xr:uid="{00000000-0002-0000-0300-000004000000}">
      <formula1>H9</formula1>
    </dataValidation>
    <dataValidation type="decimal" operator="greaterThan" allowBlank="1" showInputMessage="1" showErrorMessage="1" error="value must be higher than 15" sqref="H9" xr:uid="{00000000-0002-0000-0300-000005000000}">
      <formula1>14.9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J22"/>
  <sheetViews>
    <sheetView workbookViewId="0"/>
  </sheetViews>
  <sheetFormatPr defaultColWidth="0" defaultRowHeight="15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7"/>
      <c r="D1" s="357"/>
      <c r="E1" s="357"/>
      <c r="F1" s="357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/>
      <c r="B3" s="35" t="s">
        <v>45</v>
      </c>
      <c r="C3" s="6"/>
      <c r="D3" s="36" t="s">
        <v>10</v>
      </c>
      <c r="E3" s="108" t="s">
        <v>71</v>
      </c>
      <c r="F3" t="s">
        <v>90</v>
      </c>
      <c r="G3" s="33" t="s">
        <v>249</v>
      </c>
      <c r="H3" s="33" t="s">
        <v>188</v>
      </c>
      <c r="I3" s="33" t="s">
        <v>327</v>
      </c>
      <c r="J3" s="33"/>
    </row>
    <row r="4" spans="1:10" x14ac:dyDescent="0.25">
      <c r="A4" s="33"/>
      <c r="B4" s="37" t="s">
        <v>46</v>
      </c>
      <c r="C4" s="4"/>
      <c r="D4" s="38" t="str">
        <f>D3</f>
        <v>mm</v>
      </c>
      <c r="E4" s="33" t="s">
        <v>82</v>
      </c>
      <c r="F4" s="33" t="s">
        <v>94</v>
      </c>
      <c r="G4" t="s">
        <v>87</v>
      </c>
      <c r="H4" s="33" t="s">
        <v>339</v>
      </c>
      <c r="I4" s="33" t="s">
        <v>328</v>
      </c>
      <c r="J4" s="33"/>
    </row>
    <row r="5" spans="1:10" x14ac:dyDescent="0.25">
      <c r="A5" s="33"/>
      <c r="B5" s="37" t="s">
        <v>28</v>
      </c>
      <c r="C5" s="4"/>
      <c r="D5" s="38"/>
      <c r="E5" s="33" t="s">
        <v>74</v>
      </c>
      <c r="F5" s="33" t="s">
        <v>97</v>
      </c>
      <c r="G5" s="33" t="s">
        <v>160</v>
      </c>
      <c r="H5" s="33"/>
      <c r="I5" s="33" t="s">
        <v>329</v>
      </c>
      <c r="J5" s="33"/>
    </row>
    <row r="6" spans="1:10" ht="15.75" thickBot="1" x14ac:dyDescent="0.3">
      <c r="A6" s="33"/>
      <c r="B6" s="39" t="s">
        <v>47</v>
      </c>
      <c r="C6" s="40"/>
      <c r="D6" s="41" t="str">
        <f>D3</f>
        <v>mm</v>
      </c>
      <c r="E6" s="33" t="s">
        <v>284</v>
      </c>
      <c r="F6" s="33" t="s">
        <v>165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193</v>
      </c>
      <c r="C8" s="43"/>
      <c r="D8" s="44"/>
      <c r="E8" s="45"/>
      <c r="F8" s="46"/>
      <c r="G8" s="47" t="s">
        <v>194</v>
      </c>
      <c r="H8" s="46"/>
      <c r="I8" s="48"/>
      <c r="J8" s="33"/>
    </row>
    <row r="9" spans="1:10" x14ac:dyDescent="0.25">
      <c r="A9" s="33"/>
      <c r="B9" s="49" t="s">
        <v>205</v>
      </c>
      <c r="C9" s="4"/>
      <c r="D9" s="50"/>
      <c r="E9" s="358" t="str">
        <f>B9</f>
        <v>Entrée de l'eau</v>
      </c>
      <c r="F9" s="359"/>
      <c r="G9" s="359"/>
      <c r="H9" s="4"/>
      <c r="I9" s="51">
        <f>D9</f>
        <v>0</v>
      </c>
      <c r="J9" s="33"/>
    </row>
    <row r="10" spans="1:10" x14ac:dyDescent="0.25">
      <c r="A10" s="33"/>
      <c r="B10" s="49" t="s">
        <v>206</v>
      </c>
      <c r="C10" s="4"/>
      <c r="D10" s="50">
        <f>D9</f>
        <v>0</v>
      </c>
      <c r="E10" s="358" t="str">
        <f>B10</f>
        <v>Retour de l'eau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207</v>
      </c>
      <c r="C11" s="4"/>
      <c r="D11" s="50">
        <f>D9</f>
        <v>0</v>
      </c>
      <c r="E11" s="358" t="str">
        <f>B11</f>
        <v>Ambiante (bulbe sec)</v>
      </c>
      <c r="F11" s="359"/>
      <c r="G11" s="360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x14ac:dyDescent="0.25">
      <c r="A13" s="33"/>
      <c r="B13" s="34"/>
      <c r="C13" s="361" t="str">
        <f>CONCATENATE(B8," ",C9,"/",C10,"/",C11)</f>
        <v>Chauffer: //</v>
      </c>
      <c r="D13" s="362"/>
      <c r="E13" s="363" t="str">
        <f>CONCATENATE(G8," ",H9,"/",H10,"/",H11)</f>
        <v>Refroidir: //</v>
      </c>
      <c r="F13" s="364"/>
      <c r="G13" s="349" t="s">
        <v>138</v>
      </c>
      <c r="H13" s="349" t="s">
        <v>42</v>
      </c>
      <c r="I13" s="349" t="s">
        <v>181</v>
      </c>
      <c r="J13" s="349" t="s">
        <v>182</v>
      </c>
    </row>
    <row r="14" spans="1:10" s="3" customFormat="1" ht="144.94999999999999" customHeight="1" thickBot="1" x14ac:dyDescent="0.3">
      <c r="A14" s="61"/>
      <c r="B14" s="61"/>
      <c r="C14" s="62" t="s">
        <v>135</v>
      </c>
      <c r="D14" s="63" t="s">
        <v>136</v>
      </c>
      <c r="E14" s="64" t="s">
        <v>137</v>
      </c>
      <c r="F14" s="65" t="str">
        <f>D14</f>
        <v>Débit d'eau</v>
      </c>
      <c r="G14" s="350"/>
      <c r="H14" s="350"/>
      <c r="I14" s="350"/>
      <c r="J14" s="350"/>
    </row>
    <row r="15" spans="1:10" ht="15.75" thickBot="1" x14ac:dyDescent="0.3">
      <c r="A15" s="351" t="s">
        <v>41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x14ac:dyDescent="0.25">
      <c r="A16" s="353" t="s">
        <v>12</v>
      </c>
      <c r="B16" s="66" t="s">
        <v>63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40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39</v>
      </c>
      <c r="C18" s="26"/>
      <c r="D18" s="27"/>
      <c r="E18" s="28"/>
      <c r="F18" s="29"/>
      <c r="G18" s="30"/>
      <c r="H18" s="31"/>
      <c r="I18" s="32"/>
      <c r="J18" s="33"/>
    </row>
    <row r="19" spans="1:10" x14ac:dyDescent="0.25">
      <c r="A19" s="33"/>
      <c r="B19" s="34" t="s">
        <v>66</v>
      </c>
      <c r="C19" s="33"/>
      <c r="D19" s="33"/>
      <c r="E19" s="33"/>
      <c r="F19" s="33"/>
      <c r="G19" s="33"/>
      <c r="H19" s="33"/>
      <c r="I19" s="69"/>
      <c r="J19" s="33"/>
    </row>
    <row r="20" spans="1:10" x14ac:dyDescent="0.25">
      <c r="A20" s="70" t="s">
        <v>13</v>
      </c>
      <c r="B20" s="71" t="s">
        <v>54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70" t="s">
        <v>14</v>
      </c>
      <c r="B21" s="71" t="s">
        <v>59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70" t="s">
        <v>48</v>
      </c>
      <c r="B22" s="71" t="s">
        <v>55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A16:A18"/>
    <mergeCell ref="B1:F1"/>
    <mergeCell ref="E9:G9"/>
    <mergeCell ref="E10:G10"/>
    <mergeCell ref="E11:G11"/>
    <mergeCell ref="C13:D13"/>
    <mergeCell ref="E13:F13"/>
    <mergeCell ref="J13:J14"/>
    <mergeCell ref="I13:I14"/>
    <mergeCell ref="H13:H14"/>
    <mergeCell ref="G13:G14"/>
    <mergeCell ref="A15:B15"/>
  </mergeCells>
  <dataValidations count="6">
    <dataValidation type="decimal" operator="greaterThan" allowBlank="1" showInputMessage="1" showErrorMessage="1" error="value must be higher than 15" sqref="H9" xr:uid="{00000000-0002-0000-0400-000000000000}">
      <formula1>14.9</formula1>
    </dataValidation>
    <dataValidation type="decimal" operator="greaterThan" allowBlank="1" showInputMessage="1" showErrorMessage="1" error="return must be higher than inlet" sqref="H10" xr:uid="{00000000-0002-0000-0400-000001000000}">
      <formula1>H9</formula1>
    </dataValidation>
    <dataValidation type="decimal" operator="greaterThan" allowBlank="1" showInputMessage="1" showErrorMessage="1" error="room temperature must be higher than watertemperature" sqref="H11" xr:uid="{00000000-0002-0000-0400-000002000000}">
      <formula1>H10</formula1>
    </dataValidation>
    <dataValidation type="decimal" operator="lessThanOrEqual" allowBlank="1" showInputMessage="1" showErrorMessage="1" error="water temperature max 95°C" sqref="C9" xr:uid="{00000000-0002-0000-0400-000003000000}">
      <formula1>95</formula1>
    </dataValidation>
    <dataValidation type="decimal" operator="lessThan" allowBlank="1" showInputMessage="1" showErrorMessage="1" error="return must be lower than inlet" sqref="C10" xr:uid="{00000000-0002-0000-0400-000004000000}">
      <formula1>C9</formula1>
    </dataValidation>
    <dataValidation type="decimal" operator="lessThan" allowBlank="1" showInputMessage="1" showErrorMessage="1" error="room air temperature must be lower than water temperature" sqref="C11" xr:uid="{00000000-0002-0000-0400-000005000000}">
      <formula1>C10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J22"/>
  <sheetViews>
    <sheetView workbookViewId="0"/>
  </sheetViews>
  <sheetFormatPr defaultColWidth="0" defaultRowHeight="15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6"/>
      <c r="D1" s="356"/>
      <c r="E1" s="356"/>
      <c r="F1" s="356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/>
      <c r="B3" s="35" t="s">
        <v>75</v>
      </c>
      <c r="C3" s="6"/>
      <c r="D3" s="36" t="s">
        <v>10</v>
      </c>
      <c r="E3" s="108" t="s">
        <v>70</v>
      </c>
      <c r="F3" t="s">
        <v>91</v>
      </c>
      <c r="G3" s="33" t="s">
        <v>250</v>
      </c>
      <c r="H3" s="33" t="s">
        <v>187</v>
      </c>
      <c r="I3" s="33" t="s">
        <v>330</v>
      </c>
      <c r="J3" s="33"/>
    </row>
    <row r="4" spans="1:10" x14ac:dyDescent="0.25">
      <c r="A4" s="33"/>
      <c r="B4" s="37" t="s">
        <v>20</v>
      </c>
      <c r="C4" s="4"/>
      <c r="D4" s="38" t="str">
        <f>D3</f>
        <v>mm</v>
      </c>
      <c r="E4" s="33" t="s">
        <v>83</v>
      </c>
      <c r="F4" s="33" t="s">
        <v>95</v>
      </c>
      <c r="G4" t="s">
        <v>86</v>
      </c>
      <c r="H4" s="33" t="s">
        <v>339</v>
      </c>
      <c r="I4" s="33" t="s">
        <v>331</v>
      </c>
      <c r="J4" s="33"/>
    </row>
    <row r="5" spans="1:10" x14ac:dyDescent="0.25">
      <c r="A5" s="33"/>
      <c r="B5" s="37" t="s">
        <v>21</v>
      </c>
      <c r="C5" s="4"/>
      <c r="D5" s="38"/>
      <c r="E5" s="33" t="s">
        <v>72</v>
      </c>
      <c r="F5" s="33" t="s">
        <v>98</v>
      </c>
      <c r="G5" s="33" t="s">
        <v>161</v>
      </c>
      <c r="H5" s="33"/>
      <c r="I5" s="33" t="s">
        <v>332</v>
      </c>
      <c r="J5" s="33"/>
    </row>
    <row r="6" spans="1:10" ht="15.75" thickBot="1" x14ac:dyDescent="0.3">
      <c r="A6" s="33"/>
      <c r="B6" s="39" t="s">
        <v>22</v>
      </c>
      <c r="C6" s="40"/>
      <c r="D6" s="41" t="str">
        <f>D3</f>
        <v>mm</v>
      </c>
      <c r="E6" s="33" t="s">
        <v>285</v>
      </c>
      <c r="F6" s="33" t="s">
        <v>166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195</v>
      </c>
      <c r="C8" s="43"/>
      <c r="D8" s="44"/>
      <c r="E8" s="45"/>
      <c r="F8" s="46"/>
      <c r="G8" s="47" t="s">
        <v>196</v>
      </c>
      <c r="H8" s="46"/>
      <c r="I8" s="48"/>
      <c r="J8" s="33"/>
    </row>
    <row r="9" spans="1:10" x14ac:dyDescent="0.25">
      <c r="A9" s="33"/>
      <c r="B9" s="49" t="s">
        <v>208</v>
      </c>
      <c r="C9" s="4"/>
      <c r="D9" s="50"/>
      <c r="E9" s="358" t="str">
        <f>B9</f>
        <v>Vorlauf wasser</v>
      </c>
      <c r="F9" s="359"/>
      <c r="G9" s="359"/>
      <c r="H9" s="4"/>
      <c r="I9" s="51">
        <f>D9</f>
        <v>0</v>
      </c>
      <c r="J9" s="33"/>
    </row>
    <row r="10" spans="1:10" x14ac:dyDescent="0.25">
      <c r="A10" s="33"/>
      <c r="B10" s="49" t="s">
        <v>209</v>
      </c>
      <c r="C10" s="4"/>
      <c r="D10" s="50">
        <f>D9</f>
        <v>0</v>
      </c>
      <c r="E10" s="358" t="str">
        <f>B10</f>
        <v>Rücklauf wasser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210</v>
      </c>
      <c r="C11" s="4"/>
      <c r="D11" s="50">
        <f>D9</f>
        <v>0</v>
      </c>
      <c r="E11" s="358" t="str">
        <f>B11</f>
        <v>Raum (trocken)</v>
      </c>
      <c r="F11" s="359"/>
      <c r="G11" s="359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ht="15" customHeight="1" x14ac:dyDescent="0.25">
      <c r="A13" s="33"/>
      <c r="B13" s="34"/>
      <c r="C13" s="361" t="str">
        <f>CONCATENATE(B8," ",C9,"/",C10,"/",C11)</f>
        <v>Heizen: //</v>
      </c>
      <c r="D13" s="365"/>
      <c r="E13" s="363" t="str">
        <f>CONCATENATE(G8," ",H9,"/",H10,"/",H11)</f>
        <v>Kühlen: //</v>
      </c>
      <c r="F13" s="364"/>
      <c r="G13" s="349" t="s">
        <v>143</v>
      </c>
      <c r="H13" s="349" t="s">
        <v>76</v>
      </c>
      <c r="I13" s="349" t="s">
        <v>183</v>
      </c>
      <c r="J13" s="349" t="s">
        <v>184</v>
      </c>
    </row>
    <row r="14" spans="1:10" s="3" customFormat="1" ht="144.94999999999999" customHeight="1" thickBot="1" x14ac:dyDescent="0.3">
      <c r="A14" s="61"/>
      <c r="B14" s="61"/>
      <c r="C14" s="62" t="s">
        <v>139</v>
      </c>
      <c r="D14" s="63" t="s">
        <v>140</v>
      </c>
      <c r="E14" s="64" t="s">
        <v>141</v>
      </c>
      <c r="F14" s="65" t="s">
        <v>142</v>
      </c>
      <c r="G14" s="350"/>
      <c r="H14" s="350"/>
      <c r="I14" s="350"/>
      <c r="J14" s="350"/>
    </row>
    <row r="15" spans="1:10" ht="15.75" thickBot="1" x14ac:dyDescent="0.3">
      <c r="A15" s="351" t="s">
        <v>23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customHeight="1" x14ac:dyDescent="0.25">
      <c r="A16" s="353" t="s">
        <v>12</v>
      </c>
      <c r="B16" s="66" t="s">
        <v>62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24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25</v>
      </c>
      <c r="C18" s="26"/>
      <c r="D18" s="27"/>
      <c r="E18" s="28"/>
      <c r="F18" s="29"/>
      <c r="G18" s="30"/>
      <c r="H18" s="31"/>
      <c r="I18" s="32"/>
      <c r="J18" s="33"/>
    </row>
    <row r="19" spans="1:10" x14ac:dyDescent="0.25">
      <c r="A19" s="33"/>
      <c r="B19" s="34" t="s">
        <v>67</v>
      </c>
      <c r="C19" s="33"/>
      <c r="D19" s="33"/>
      <c r="E19" s="33"/>
      <c r="F19" s="33"/>
      <c r="G19" s="33"/>
      <c r="H19" s="33"/>
      <c r="I19" s="69"/>
      <c r="J19" s="33"/>
    </row>
    <row r="20" spans="1:10" x14ac:dyDescent="0.25">
      <c r="A20" s="70" t="s">
        <v>13</v>
      </c>
      <c r="B20" s="71" t="s">
        <v>56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70" t="s">
        <v>14</v>
      </c>
      <c r="B21" s="71" t="s">
        <v>60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70" t="s">
        <v>48</v>
      </c>
      <c r="B22" s="71" t="s">
        <v>57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A16:A18"/>
    <mergeCell ref="B1:F1"/>
    <mergeCell ref="E9:G9"/>
    <mergeCell ref="E10:G10"/>
    <mergeCell ref="E11:G11"/>
    <mergeCell ref="C13:D13"/>
    <mergeCell ref="E13:F13"/>
    <mergeCell ref="J13:J14"/>
    <mergeCell ref="I13:I14"/>
    <mergeCell ref="H13:H14"/>
    <mergeCell ref="G13:G14"/>
    <mergeCell ref="A15:B15"/>
  </mergeCells>
  <dataValidations count="6">
    <dataValidation type="decimal" operator="lessThan" allowBlank="1" showInputMessage="1" showErrorMessage="1" error="room air temperature must be lower than water temperature" sqref="C11" xr:uid="{00000000-0002-0000-0500-000000000000}">
      <formula1>C10</formula1>
    </dataValidation>
    <dataValidation type="decimal" operator="lessThan" allowBlank="1" showInputMessage="1" showErrorMessage="1" error="return must be lower than inlet" sqref="C10" xr:uid="{00000000-0002-0000-0500-000001000000}">
      <formula1>C9</formula1>
    </dataValidation>
    <dataValidation type="decimal" operator="lessThanOrEqual" allowBlank="1" showInputMessage="1" showErrorMessage="1" error="water temperature max 95°C" sqref="C9" xr:uid="{00000000-0002-0000-05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500-000003000000}">
      <formula1>H10</formula1>
    </dataValidation>
    <dataValidation type="decimal" operator="greaterThan" allowBlank="1" showInputMessage="1" showErrorMessage="1" error="return must be higher than inlet" sqref="H10" xr:uid="{00000000-0002-0000-0500-000004000000}">
      <formula1>H9</formula1>
    </dataValidation>
    <dataValidation type="decimal" operator="greaterThan" allowBlank="1" showInputMessage="1" showErrorMessage="1" error="value must be higher than 15" sqref="H9" xr:uid="{00000000-0002-0000-0500-000005000000}">
      <formula1>14.9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/>
  <dimension ref="A1:J22"/>
  <sheetViews>
    <sheetView workbookViewId="0"/>
  </sheetViews>
  <sheetFormatPr defaultColWidth="0" defaultRowHeight="15" customHeight="1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7"/>
      <c r="D1" s="357"/>
      <c r="E1" s="357"/>
      <c r="F1" s="357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/>
      <c r="B3" s="35" t="s">
        <v>120</v>
      </c>
      <c r="C3" s="6"/>
      <c r="D3" s="36" t="s">
        <v>10</v>
      </c>
      <c r="E3" s="108" t="s">
        <v>157</v>
      </c>
      <c r="F3" t="s">
        <v>151</v>
      </c>
      <c r="G3" s="33" t="s">
        <v>251</v>
      </c>
      <c r="H3" s="33" t="s">
        <v>187</v>
      </c>
      <c r="I3" s="33" t="s">
        <v>333</v>
      </c>
      <c r="J3" s="33"/>
    </row>
    <row r="4" spans="1:10" x14ac:dyDescent="0.25">
      <c r="A4" s="33"/>
      <c r="B4" s="37" t="s">
        <v>121</v>
      </c>
      <c r="C4" s="4"/>
      <c r="D4" s="38" t="str">
        <f>D3</f>
        <v>mm</v>
      </c>
      <c r="E4" s="33" t="s">
        <v>162</v>
      </c>
      <c r="F4" s="33" t="s">
        <v>150</v>
      </c>
      <c r="G4" t="s">
        <v>152</v>
      </c>
      <c r="H4" s="33" t="s">
        <v>339</v>
      </c>
      <c r="I4" s="33" t="s">
        <v>334</v>
      </c>
      <c r="J4" s="33"/>
    </row>
    <row r="5" spans="1:10" x14ac:dyDescent="0.25">
      <c r="A5" s="33"/>
      <c r="B5" s="37" t="s">
        <v>28</v>
      </c>
      <c r="C5" s="4"/>
      <c r="D5" s="38"/>
      <c r="E5" s="33" t="s">
        <v>119</v>
      </c>
      <c r="F5" s="33" t="s">
        <v>97</v>
      </c>
      <c r="G5" s="33" t="s">
        <v>118</v>
      </c>
      <c r="H5" s="33"/>
      <c r="I5" s="33" t="s">
        <v>335</v>
      </c>
      <c r="J5" s="33"/>
    </row>
    <row r="6" spans="1:10" ht="15.75" thickBot="1" x14ac:dyDescent="0.3">
      <c r="A6" s="33"/>
      <c r="B6" s="39" t="s">
        <v>122</v>
      </c>
      <c r="C6" s="40"/>
      <c r="D6" s="41" t="str">
        <f>D3</f>
        <v>mm</v>
      </c>
      <c r="E6" s="33" t="s">
        <v>286</v>
      </c>
      <c r="F6" s="33" t="s">
        <v>167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197</v>
      </c>
      <c r="C8" s="43"/>
      <c r="D8" s="44"/>
      <c r="E8" s="45"/>
      <c r="F8" s="46"/>
      <c r="G8" s="47" t="s">
        <v>198</v>
      </c>
      <c r="H8" s="46"/>
      <c r="I8" s="48"/>
      <c r="J8" s="33"/>
    </row>
    <row r="9" spans="1:10" x14ac:dyDescent="0.25">
      <c r="A9" s="33"/>
      <c r="B9" s="49" t="s">
        <v>211</v>
      </c>
      <c r="C9" s="4"/>
      <c r="D9" s="50"/>
      <c r="E9" s="358" t="str">
        <f>B9</f>
        <v>Tur vann</v>
      </c>
      <c r="F9" s="359"/>
      <c r="G9" s="359"/>
      <c r="H9" s="4"/>
      <c r="I9" s="51">
        <f>D9</f>
        <v>0</v>
      </c>
      <c r="J9" s="33"/>
    </row>
    <row r="10" spans="1:10" x14ac:dyDescent="0.25">
      <c r="A10" s="33"/>
      <c r="B10" s="49" t="s">
        <v>212</v>
      </c>
      <c r="C10" s="4"/>
      <c r="D10" s="50">
        <v>0</v>
      </c>
      <c r="E10" s="358" t="str">
        <f>B10</f>
        <v>Retur vann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213</v>
      </c>
      <c r="C11" s="4"/>
      <c r="D11" s="50">
        <v>0</v>
      </c>
      <c r="E11" s="358" t="str">
        <f>B11</f>
        <v>Rom (tørr pære)</v>
      </c>
      <c r="F11" s="359"/>
      <c r="G11" s="360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x14ac:dyDescent="0.25">
      <c r="A13" s="33"/>
      <c r="B13" s="34"/>
      <c r="C13" s="361" t="str">
        <f>CONCATENATE(B8," ",C9,"/",C10,"/",C11)</f>
        <v>Varme: //</v>
      </c>
      <c r="D13" s="362"/>
      <c r="E13" s="363" t="str">
        <f>CONCATENATE(G8," ",H9,"/",H10,"/",H11)</f>
        <v>Kjøling: //</v>
      </c>
      <c r="F13" s="364"/>
      <c r="G13" s="349" t="s">
        <v>148</v>
      </c>
      <c r="H13" s="349" t="s">
        <v>149</v>
      </c>
      <c r="I13" s="349" t="s">
        <v>185</v>
      </c>
      <c r="J13" s="349" t="s">
        <v>186</v>
      </c>
    </row>
    <row r="14" spans="1:10" s="3" customFormat="1" ht="144.94999999999999" customHeight="1" thickBot="1" x14ac:dyDescent="0.3">
      <c r="A14" s="61"/>
      <c r="B14" s="61"/>
      <c r="C14" s="62" t="s">
        <v>144</v>
      </c>
      <c r="D14" s="63" t="s">
        <v>146</v>
      </c>
      <c r="E14" s="64" t="s">
        <v>147</v>
      </c>
      <c r="F14" s="65" t="str">
        <f>D14</f>
        <v>Vannmengde</v>
      </c>
      <c r="G14" s="350"/>
      <c r="H14" s="350"/>
      <c r="I14" s="350"/>
      <c r="J14" s="350"/>
    </row>
    <row r="15" spans="1:10" ht="15.75" thickBot="1" x14ac:dyDescent="0.3">
      <c r="A15" s="351" t="s">
        <v>23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x14ac:dyDescent="0.25">
      <c r="A16" s="353" t="s">
        <v>12</v>
      </c>
      <c r="B16" s="66" t="s">
        <v>145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24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25</v>
      </c>
      <c r="C18" s="26"/>
      <c r="D18" s="27"/>
      <c r="E18" s="28"/>
      <c r="F18" s="29"/>
      <c r="G18" s="30"/>
      <c r="H18" s="31"/>
      <c r="I18" s="32"/>
      <c r="J18" s="33"/>
    </row>
    <row r="19" spans="1:10" x14ac:dyDescent="0.25">
      <c r="A19" s="33"/>
      <c r="B19" s="34" t="s">
        <v>153</v>
      </c>
      <c r="C19" s="33"/>
      <c r="D19" s="33"/>
      <c r="E19" s="33"/>
      <c r="F19" s="33"/>
      <c r="G19" s="33"/>
      <c r="H19" s="33"/>
      <c r="I19" s="69"/>
      <c r="J19" s="33"/>
    </row>
    <row r="20" spans="1:10" x14ac:dyDescent="0.25">
      <c r="A20" s="70" t="s">
        <v>13</v>
      </c>
      <c r="B20" s="71" t="s">
        <v>154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70" t="s">
        <v>14</v>
      </c>
      <c r="B21" s="71" t="s">
        <v>155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70" t="s">
        <v>48</v>
      </c>
      <c r="B22" s="71" t="s">
        <v>156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H13:H14"/>
    <mergeCell ref="I13:I14"/>
    <mergeCell ref="J13:J14"/>
    <mergeCell ref="A15:B15"/>
    <mergeCell ref="A16:A18"/>
    <mergeCell ref="B1:F1"/>
    <mergeCell ref="E9:G9"/>
    <mergeCell ref="E10:G10"/>
    <mergeCell ref="E11:G11"/>
    <mergeCell ref="C13:D13"/>
    <mergeCell ref="E13:F13"/>
    <mergeCell ref="G13:G14"/>
  </mergeCells>
  <dataValidations count="6">
    <dataValidation type="decimal" operator="greaterThan" allowBlank="1" showInputMessage="1" showErrorMessage="1" error="value must be higher than 15" sqref="H9" xr:uid="{00000000-0002-0000-0600-000000000000}">
      <formula1>14.9</formula1>
    </dataValidation>
    <dataValidation type="decimal" operator="greaterThan" allowBlank="1" showInputMessage="1" showErrorMessage="1" error="return must be higher than inlet" sqref="H10" xr:uid="{00000000-0002-0000-0600-000001000000}">
      <formula1>H9</formula1>
    </dataValidation>
    <dataValidation type="decimal" operator="greaterThan" allowBlank="1" showInputMessage="1" showErrorMessage="1" error="room temperature must be higher than watertemperature" sqref="H11" xr:uid="{00000000-0002-0000-0600-000002000000}">
      <formula1>H10</formula1>
    </dataValidation>
    <dataValidation type="decimal" operator="lessThanOrEqual" allowBlank="1" showInputMessage="1" showErrorMessage="1" error="water temperature max 95°C" sqref="C9" xr:uid="{00000000-0002-0000-0600-000003000000}">
      <formula1>95</formula1>
    </dataValidation>
    <dataValidation type="decimal" operator="lessThan" allowBlank="1" showInputMessage="1" showErrorMessage="1" error="return must be lower than inlet" sqref="C10" xr:uid="{00000000-0002-0000-0600-000004000000}">
      <formula1>C9</formula1>
    </dataValidation>
    <dataValidation type="decimal" operator="lessThan" allowBlank="1" showInputMessage="1" showErrorMessage="1" error="room air temperature must be lower than water temperature" sqref="C11" xr:uid="{00000000-0002-0000-0600-000005000000}">
      <formula1>C10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/>
  <dimension ref="A1:J22"/>
  <sheetViews>
    <sheetView workbookViewId="0"/>
  </sheetViews>
  <sheetFormatPr defaultColWidth="0" defaultRowHeight="15" customHeight="1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7"/>
      <c r="D1" s="357"/>
      <c r="E1" s="357"/>
      <c r="F1" s="357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/>
      <c r="B3" s="35" t="s">
        <v>233</v>
      </c>
      <c r="C3" s="6"/>
      <c r="D3" s="36" t="s">
        <v>10</v>
      </c>
      <c r="E3" s="108" t="s">
        <v>69</v>
      </c>
      <c r="F3" s="33" t="s">
        <v>228</v>
      </c>
      <c r="G3" s="33" t="s">
        <v>252</v>
      </c>
      <c r="H3" s="33" t="s">
        <v>187</v>
      </c>
      <c r="I3" s="33" t="s">
        <v>336</v>
      </c>
      <c r="J3" s="33"/>
    </row>
    <row r="4" spans="1:10" x14ac:dyDescent="0.25">
      <c r="A4" s="33"/>
      <c r="B4" s="37" t="s">
        <v>234</v>
      </c>
      <c r="C4" s="4"/>
      <c r="D4" s="38" t="str">
        <f>D3</f>
        <v>mm</v>
      </c>
      <c r="E4" s="33" t="s">
        <v>232</v>
      </c>
      <c r="F4" s="33" t="s">
        <v>229</v>
      </c>
      <c r="G4" s="33" t="s">
        <v>239</v>
      </c>
      <c r="H4" s="33" t="s">
        <v>339</v>
      </c>
      <c r="I4" s="33" t="s">
        <v>337</v>
      </c>
      <c r="J4" s="33"/>
    </row>
    <row r="5" spans="1:10" x14ac:dyDescent="0.25">
      <c r="A5" s="33"/>
      <c r="B5" s="37" t="s">
        <v>235</v>
      </c>
      <c r="C5" s="4"/>
      <c r="D5" s="38"/>
      <c r="E5" s="33" t="s">
        <v>227</v>
      </c>
      <c r="F5" s="33" t="s">
        <v>230</v>
      </c>
      <c r="G5" s="33" t="s">
        <v>231</v>
      </c>
      <c r="H5" s="33"/>
      <c r="I5" s="33" t="s">
        <v>338</v>
      </c>
      <c r="J5" s="33"/>
    </row>
    <row r="6" spans="1:10" ht="15.75" thickBot="1" x14ac:dyDescent="0.3">
      <c r="A6" s="33"/>
      <c r="B6" s="39" t="s">
        <v>240</v>
      </c>
      <c r="C6" s="40"/>
      <c r="D6" s="41" t="str">
        <f>D3</f>
        <v>mm</v>
      </c>
      <c r="E6" s="33" t="s">
        <v>288</v>
      </c>
      <c r="F6" s="33" t="s">
        <v>221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244</v>
      </c>
      <c r="C8" s="43"/>
      <c r="D8" s="44"/>
      <c r="E8" s="45"/>
      <c r="F8" s="46"/>
      <c r="G8" s="47" t="s">
        <v>245</v>
      </c>
      <c r="H8" s="46"/>
      <c r="I8" s="48"/>
      <c r="J8" s="33"/>
    </row>
    <row r="9" spans="1:10" x14ac:dyDescent="0.25">
      <c r="A9" s="33"/>
      <c r="B9" s="49" t="s">
        <v>237</v>
      </c>
      <c r="C9" s="4"/>
      <c r="D9" s="50"/>
      <c r="E9" s="358" t="str">
        <f>B9</f>
        <v>Agua impulsión</v>
      </c>
      <c r="F9" s="359"/>
      <c r="G9" s="359"/>
      <c r="H9" s="4"/>
      <c r="I9" s="51">
        <f>D9</f>
        <v>0</v>
      </c>
      <c r="J9" s="33"/>
    </row>
    <row r="10" spans="1:10" x14ac:dyDescent="0.25">
      <c r="A10" s="33"/>
      <c r="B10" s="49" t="s">
        <v>236</v>
      </c>
      <c r="C10" s="4"/>
      <c r="D10" s="50">
        <f>D9</f>
        <v>0</v>
      </c>
      <c r="E10" s="358" t="str">
        <f>B10</f>
        <v>Agua retorno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238</v>
      </c>
      <c r="C11" s="4"/>
      <c r="D11" s="50">
        <f>D9</f>
        <v>0</v>
      </c>
      <c r="E11" s="358" t="str">
        <f>B11</f>
        <v>Ambiente (bulbo seco)</v>
      </c>
      <c r="F11" s="359"/>
      <c r="G11" s="360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x14ac:dyDescent="0.25">
      <c r="A13" s="33"/>
      <c r="B13" s="34"/>
      <c r="C13" s="361" t="str">
        <f>CONCATENATE(B8," ",C9,"/",C10,"/",C11)</f>
        <v>Calefacción: //</v>
      </c>
      <c r="D13" s="362"/>
      <c r="E13" s="363" t="str">
        <f>CONCATENATE(G8," ",H9,"/",H10,"/",H11)</f>
        <v>Enfriamiento: //</v>
      </c>
      <c r="F13" s="364"/>
      <c r="G13" s="349" t="s">
        <v>223</v>
      </c>
      <c r="H13" s="349" t="s">
        <v>224</v>
      </c>
      <c r="I13" s="349" t="s">
        <v>225</v>
      </c>
      <c r="J13" s="349" t="s">
        <v>226</v>
      </c>
    </row>
    <row r="14" spans="1:10" s="3" customFormat="1" ht="144.94999999999999" customHeight="1" thickBot="1" x14ac:dyDescent="0.3">
      <c r="A14" s="61"/>
      <c r="B14" s="61"/>
      <c r="C14" s="62" t="s">
        <v>219</v>
      </c>
      <c r="D14" s="63" t="s">
        <v>220</v>
      </c>
      <c r="E14" s="64" t="s">
        <v>222</v>
      </c>
      <c r="F14" s="65" t="str">
        <f>D14</f>
        <v>Caudal de agua, calefacción</v>
      </c>
      <c r="G14" s="350"/>
      <c r="H14" s="350"/>
      <c r="I14" s="350"/>
      <c r="J14" s="350"/>
    </row>
    <row r="15" spans="1:10" ht="15.75" thickBot="1" x14ac:dyDescent="0.3">
      <c r="A15" s="351" t="s">
        <v>30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x14ac:dyDescent="0.25">
      <c r="A16" s="353" t="s">
        <v>12</v>
      </c>
      <c r="B16" s="66" t="s">
        <v>217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31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32</v>
      </c>
      <c r="C18" s="26"/>
      <c r="D18" s="27"/>
      <c r="E18" s="28"/>
      <c r="F18" s="29"/>
      <c r="G18" s="30"/>
      <c r="H18" s="31"/>
      <c r="I18" s="32"/>
      <c r="J18" s="33"/>
    </row>
    <row r="19" spans="1:10" x14ac:dyDescent="0.25">
      <c r="A19" s="33"/>
      <c r="B19" s="34" t="s">
        <v>215</v>
      </c>
      <c r="C19" s="33"/>
      <c r="D19" s="33"/>
      <c r="E19" s="33"/>
      <c r="F19" s="33"/>
      <c r="G19" s="33"/>
      <c r="H19" s="33"/>
      <c r="I19" s="69"/>
      <c r="J19" s="33"/>
    </row>
    <row r="20" spans="1:10" x14ac:dyDescent="0.25">
      <c r="A20" s="70" t="s">
        <v>13</v>
      </c>
      <c r="B20" s="71" t="s">
        <v>241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70" t="s">
        <v>14</v>
      </c>
      <c r="B21" s="71" t="s">
        <v>242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70" t="s">
        <v>48</v>
      </c>
      <c r="B22" s="71" t="s">
        <v>243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H13:H14"/>
    <mergeCell ref="I13:I14"/>
    <mergeCell ref="J13:J14"/>
    <mergeCell ref="A15:B15"/>
    <mergeCell ref="A16:A18"/>
    <mergeCell ref="B1:F1"/>
    <mergeCell ref="E9:G9"/>
    <mergeCell ref="E10:G10"/>
    <mergeCell ref="E11:G11"/>
    <mergeCell ref="C13:D13"/>
    <mergeCell ref="E13:F13"/>
    <mergeCell ref="G13:G14"/>
  </mergeCells>
  <dataValidations count="6">
    <dataValidation type="decimal" operator="greaterThan" allowBlank="1" showInputMessage="1" showErrorMessage="1" error="value must be higher than 15" sqref="H9" xr:uid="{00000000-0002-0000-0700-000000000000}">
      <formula1>14.9</formula1>
    </dataValidation>
    <dataValidation type="decimal" operator="greaterThan" allowBlank="1" showInputMessage="1" showErrorMessage="1" error="return must be higher than inlet" sqref="H10" xr:uid="{00000000-0002-0000-0700-000001000000}">
      <formula1>H9</formula1>
    </dataValidation>
    <dataValidation type="decimal" operator="greaterThan" allowBlank="1" showInputMessage="1" showErrorMessage="1" error="room temperature must be higher than watertemperature" sqref="H11" xr:uid="{00000000-0002-0000-0700-000002000000}">
      <formula1>H10</formula1>
    </dataValidation>
    <dataValidation type="decimal" operator="lessThanOrEqual" allowBlank="1" showInputMessage="1" showErrorMessage="1" error="water temperature max 95°C" sqref="C9" xr:uid="{00000000-0002-0000-0700-000003000000}">
      <formula1>95</formula1>
    </dataValidation>
    <dataValidation type="decimal" operator="lessThan" allowBlank="1" showInputMessage="1" showErrorMessage="1" error="return must be lower than inlet" sqref="C10" xr:uid="{00000000-0002-0000-0700-000004000000}">
      <formula1>C9</formula1>
    </dataValidation>
    <dataValidation type="decimal" operator="lessThan" allowBlank="1" showInputMessage="1" showErrorMessage="1" error="room air temperature must be lower than water temperature" sqref="C11" xr:uid="{00000000-0002-0000-0700-000005000000}">
      <formula1>C10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1"/>
  <dimension ref="A1:J22"/>
  <sheetViews>
    <sheetView workbookViewId="0"/>
  </sheetViews>
  <sheetFormatPr defaultColWidth="0" defaultRowHeight="15" customHeight="1" zeroHeight="1" x14ac:dyDescent="0.25"/>
  <cols>
    <col min="1" max="1" width="4.7109375" customWidth="1"/>
    <col min="2" max="2" width="25.85546875" style="2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33"/>
      <c r="B1" s="356" t="s">
        <v>19</v>
      </c>
      <c r="C1" s="357"/>
      <c r="D1" s="357"/>
      <c r="E1" s="357"/>
      <c r="F1" s="357"/>
      <c r="G1" s="33"/>
      <c r="H1" s="33"/>
      <c r="I1" s="33"/>
      <c r="J1" s="33"/>
    </row>
    <row r="2" spans="1:10" ht="15.75" thickBot="1" x14ac:dyDescent="0.3">
      <c r="A2" s="33"/>
      <c r="B2" s="34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/>
      <c r="B3" s="35" t="s">
        <v>255</v>
      </c>
      <c r="C3" s="6"/>
      <c r="D3" s="36" t="s">
        <v>10</v>
      </c>
      <c r="E3" s="108" t="s">
        <v>157</v>
      </c>
      <c r="F3" t="s">
        <v>151</v>
      </c>
      <c r="G3" s="33" t="s">
        <v>263</v>
      </c>
      <c r="H3" s="33" t="s">
        <v>187</v>
      </c>
      <c r="I3" s="33" t="s">
        <v>340</v>
      </c>
      <c r="J3" s="33"/>
    </row>
    <row r="4" spans="1:10" x14ac:dyDescent="0.25">
      <c r="A4" s="33"/>
      <c r="B4" s="37" t="s">
        <v>256</v>
      </c>
      <c r="C4" s="4"/>
      <c r="D4" s="38" t="str">
        <f>D3</f>
        <v>mm</v>
      </c>
      <c r="E4" s="33" t="s">
        <v>254</v>
      </c>
      <c r="F4" s="33" t="s">
        <v>150</v>
      </c>
      <c r="G4" t="s">
        <v>152</v>
      </c>
      <c r="H4" s="33" t="s">
        <v>339</v>
      </c>
      <c r="I4" s="33" t="s">
        <v>334</v>
      </c>
      <c r="J4" s="33"/>
    </row>
    <row r="5" spans="1:10" x14ac:dyDescent="0.25">
      <c r="A5" s="33"/>
      <c r="B5" s="37" t="s">
        <v>21</v>
      </c>
      <c r="C5" s="4"/>
      <c r="D5" s="38"/>
      <c r="E5" s="33" t="s">
        <v>119</v>
      </c>
      <c r="F5" s="33" t="s">
        <v>98</v>
      </c>
      <c r="G5" s="33" t="s">
        <v>118</v>
      </c>
      <c r="H5" s="33"/>
      <c r="I5" s="33" t="s">
        <v>341</v>
      </c>
      <c r="J5" s="33"/>
    </row>
    <row r="6" spans="1:10" ht="15.75" thickBot="1" x14ac:dyDescent="0.3">
      <c r="A6" s="33"/>
      <c r="B6" s="39" t="s">
        <v>257</v>
      </c>
      <c r="C6" s="40"/>
      <c r="D6" s="41" t="str">
        <f>D3</f>
        <v>mm</v>
      </c>
      <c r="E6" s="33" t="s">
        <v>287</v>
      </c>
      <c r="F6" s="33" t="s">
        <v>264</v>
      </c>
      <c r="G6" s="33"/>
      <c r="H6" s="33"/>
      <c r="I6" s="33"/>
      <c r="J6" s="33"/>
    </row>
    <row r="7" spans="1:10" ht="15.75" thickBot="1" x14ac:dyDescent="0.3">
      <c r="A7" s="33"/>
      <c r="B7" s="34"/>
      <c r="C7" s="33"/>
      <c r="D7" s="33"/>
      <c r="E7" s="33"/>
      <c r="F7" s="33"/>
      <c r="G7" s="33"/>
      <c r="H7" s="33"/>
      <c r="I7" s="33"/>
      <c r="J7" s="33"/>
    </row>
    <row r="8" spans="1:10" ht="18.75" x14ac:dyDescent="0.3">
      <c r="A8" s="33"/>
      <c r="B8" s="42" t="s">
        <v>258</v>
      </c>
      <c r="C8" s="43"/>
      <c r="D8" s="44"/>
      <c r="E8" s="45"/>
      <c r="F8" s="46"/>
      <c r="G8" s="47" t="s">
        <v>259</v>
      </c>
      <c r="H8" s="46"/>
      <c r="I8" s="48"/>
      <c r="J8" s="33"/>
    </row>
    <row r="9" spans="1:10" x14ac:dyDescent="0.25">
      <c r="A9" s="33"/>
      <c r="B9" s="49" t="s">
        <v>260</v>
      </c>
      <c r="C9" s="4"/>
      <c r="D9" s="50"/>
      <c r="E9" s="358" t="str">
        <f>B9</f>
        <v>Tillopp</v>
      </c>
      <c r="F9" s="359"/>
      <c r="G9" s="359"/>
      <c r="H9" s="4"/>
      <c r="I9" s="51">
        <f>D9</f>
        <v>0</v>
      </c>
      <c r="J9" s="33"/>
    </row>
    <row r="10" spans="1:10" x14ac:dyDescent="0.25">
      <c r="A10" s="33"/>
      <c r="B10" s="49" t="s">
        <v>261</v>
      </c>
      <c r="C10" s="4"/>
      <c r="D10" s="50">
        <v>0</v>
      </c>
      <c r="E10" s="358" t="str">
        <f>B10</f>
        <v>Retur</v>
      </c>
      <c r="F10" s="359"/>
      <c r="G10" s="359"/>
      <c r="H10" s="4"/>
      <c r="I10" s="51">
        <f>D9</f>
        <v>0</v>
      </c>
      <c r="J10" s="33"/>
    </row>
    <row r="11" spans="1:10" ht="15.75" thickBot="1" x14ac:dyDescent="0.3">
      <c r="A11" s="33"/>
      <c r="B11" s="52" t="s">
        <v>262</v>
      </c>
      <c r="C11" s="4"/>
      <c r="D11" s="50">
        <v>0</v>
      </c>
      <c r="E11" s="358" t="str">
        <f>B11</f>
        <v>Rum (torr)</v>
      </c>
      <c r="F11" s="359"/>
      <c r="G11" s="360"/>
      <c r="H11" s="5"/>
      <c r="I11" s="53">
        <f>D9</f>
        <v>0</v>
      </c>
      <c r="J11" s="33"/>
    </row>
    <row r="12" spans="1:10" ht="15.75" thickBot="1" x14ac:dyDescent="0.3">
      <c r="A12" s="33"/>
      <c r="B12" s="34"/>
      <c r="C12" s="54"/>
      <c r="D12" s="55"/>
      <c r="E12" s="56"/>
      <c r="F12" s="51"/>
      <c r="G12" s="33"/>
      <c r="H12" s="33"/>
      <c r="I12" s="33"/>
      <c r="J12" s="33"/>
    </row>
    <row r="13" spans="1:10" ht="15" customHeight="1" x14ac:dyDescent="0.25">
      <c r="A13" s="33"/>
      <c r="B13" s="34"/>
      <c r="C13" s="361" t="str">
        <f>CONCATENATE(B8," ",C9,"/",C10,"/",C11)</f>
        <v>Värme: //</v>
      </c>
      <c r="D13" s="362"/>
      <c r="E13" s="363" t="str">
        <f>CONCATENATE(G8," ",H9,"/",H10,"/",H11)</f>
        <v>Kyla: //</v>
      </c>
      <c r="F13" s="364"/>
      <c r="G13" s="349" t="s">
        <v>273</v>
      </c>
      <c r="H13" s="349" t="s">
        <v>272</v>
      </c>
      <c r="I13" s="349" t="s">
        <v>270</v>
      </c>
      <c r="J13" s="349" t="s">
        <v>271</v>
      </c>
    </row>
    <row r="14" spans="1:10" s="3" customFormat="1" ht="144.94999999999999" customHeight="1" thickBot="1" x14ac:dyDescent="0.3">
      <c r="A14" s="61"/>
      <c r="B14" s="61"/>
      <c r="C14" s="62" t="s">
        <v>267</v>
      </c>
      <c r="D14" s="63" t="s">
        <v>268</v>
      </c>
      <c r="E14" s="64" t="s">
        <v>269</v>
      </c>
      <c r="F14" s="65" t="str">
        <f>D14</f>
        <v>Vattenflöde</v>
      </c>
      <c r="G14" s="350"/>
      <c r="H14" s="350"/>
      <c r="I14" s="350"/>
      <c r="J14" s="350"/>
    </row>
    <row r="15" spans="1:10" ht="15.75" thickBot="1" x14ac:dyDescent="0.3">
      <c r="A15" s="351" t="s">
        <v>30</v>
      </c>
      <c r="B15" s="352"/>
      <c r="C15" s="9"/>
      <c r="D15" s="10"/>
      <c r="E15" s="11"/>
      <c r="F15" s="12"/>
      <c r="G15" s="13"/>
      <c r="H15" s="14"/>
      <c r="I15" s="15"/>
      <c r="J15" s="33"/>
    </row>
    <row r="16" spans="1:10" ht="15.75" customHeight="1" x14ac:dyDescent="0.25">
      <c r="A16" s="353" t="s">
        <v>12</v>
      </c>
      <c r="B16" s="66" t="s">
        <v>265</v>
      </c>
      <c r="C16" s="16"/>
      <c r="D16" s="17"/>
      <c r="E16" s="18"/>
      <c r="F16" s="19"/>
      <c r="G16" s="20"/>
      <c r="H16" s="21"/>
      <c r="I16" s="22"/>
      <c r="J16" s="33"/>
    </row>
    <row r="17" spans="1:10" ht="15.75" x14ac:dyDescent="0.25">
      <c r="A17" s="354"/>
      <c r="B17" s="67" t="s">
        <v>31</v>
      </c>
      <c r="C17" s="57"/>
      <c r="D17" s="58"/>
      <c r="E17" s="59"/>
      <c r="F17" s="60"/>
      <c r="G17" s="23"/>
      <c r="H17" s="24"/>
      <c r="I17" s="25"/>
      <c r="J17" s="33"/>
    </row>
    <row r="18" spans="1:10" ht="16.5" thickBot="1" x14ac:dyDescent="0.3">
      <c r="A18" s="355"/>
      <c r="B18" s="68" t="s">
        <v>32</v>
      </c>
      <c r="C18" s="26"/>
      <c r="D18" s="27"/>
      <c r="E18" s="28"/>
      <c r="F18" s="29"/>
      <c r="G18" s="30"/>
      <c r="H18" s="31"/>
      <c r="I18" s="32"/>
      <c r="J18" s="33"/>
    </row>
    <row r="19" spans="1:10" x14ac:dyDescent="0.25">
      <c r="A19" s="33"/>
      <c r="B19" s="34" t="s">
        <v>266</v>
      </c>
      <c r="C19" s="33"/>
      <c r="D19" s="33"/>
      <c r="E19" s="33"/>
      <c r="F19" s="33"/>
      <c r="G19" s="33"/>
      <c r="H19" s="33"/>
      <c r="I19" s="69"/>
      <c r="J19" s="33"/>
    </row>
    <row r="20" spans="1:10" x14ac:dyDescent="0.25">
      <c r="A20" s="70" t="s">
        <v>13</v>
      </c>
      <c r="B20" s="71" t="s">
        <v>275</v>
      </c>
      <c r="C20" s="33"/>
      <c r="D20" s="33"/>
      <c r="E20" s="33"/>
      <c r="F20" s="33"/>
      <c r="G20" s="33"/>
      <c r="H20" s="33"/>
      <c r="I20" s="33"/>
      <c r="J20" s="33"/>
    </row>
    <row r="21" spans="1:10" x14ac:dyDescent="0.25">
      <c r="A21" s="70" t="s">
        <v>14</v>
      </c>
      <c r="B21" s="71" t="s">
        <v>274</v>
      </c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70" t="s">
        <v>48</v>
      </c>
      <c r="B22" s="71" t="s">
        <v>276</v>
      </c>
      <c r="C22" s="33"/>
      <c r="D22" s="33"/>
      <c r="E22" s="33"/>
      <c r="F22" s="33"/>
      <c r="G22" s="33"/>
      <c r="H22" s="33"/>
      <c r="I22" s="33"/>
      <c r="J22" s="33"/>
    </row>
  </sheetData>
  <sheetProtection selectLockedCells="1"/>
  <mergeCells count="12">
    <mergeCell ref="H13:H14"/>
    <mergeCell ref="I13:I14"/>
    <mergeCell ref="J13:J14"/>
    <mergeCell ref="A15:B15"/>
    <mergeCell ref="A16:A18"/>
    <mergeCell ref="B1:F1"/>
    <mergeCell ref="E9:G9"/>
    <mergeCell ref="E10:G10"/>
    <mergeCell ref="E11:G11"/>
    <mergeCell ref="C13:D13"/>
    <mergeCell ref="E13:F13"/>
    <mergeCell ref="G13:G14"/>
  </mergeCells>
  <dataValidations count="6">
    <dataValidation type="decimal" operator="lessThan" allowBlank="1" showInputMessage="1" showErrorMessage="1" error="room air temperature must be lower than water temperature" sqref="C11" xr:uid="{00000000-0002-0000-0800-000000000000}">
      <formula1>C10</formula1>
    </dataValidation>
    <dataValidation type="decimal" operator="lessThan" allowBlank="1" showInputMessage="1" showErrorMessage="1" error="return must be lower than inlet" sqref="C10" xr:uid="{00000000-0002-0000-0800-000001000000}">
      <formula1>C9</formula1>
    </dataValidation>
    <dataValidation type="decimal" operator="lessThanOrEqual" allowBlank="1" showInputMessage="1" showErrorMessage="1" error="water temperature max 95°C" sqref="C9" xr:uid="{00000000-0002-0000-08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800-000003000000}">
      <formula1>H10</formula1>
    </dataValidation>
    <dataValidation type="decimal" operator="greaterThan" allowBlank="1" showInputMessage="1" showErrorMessage="1" error="return must be higher than inlet" sqref="H10" xr:uid="{00000000-0002-0000-0800-000004000000}">
      <formula1>H9</formula1>
    </dataValidation>
    <dataValidation type="decimal" operator="greaterThan" allowBlank="1" showInputMessage="1" showErrorMessage="1" error="value must be higher than 15" sqref="H9" xr:uid="{00000000-0002-0000-0800-000005000000}">
      <formula1>14.9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7d3af7-0a91-4618-86c0-7e001c5c11f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A1DF25C6250848960ED3F61A981E6D" ma:contentTypeVersion="17" ma:contentTypeDescription="Een nieuw document maken." ma:contentTypeScope="" ma:versionID="04c8e0de85bb9e7ef6e87f50a63a74dc">
  <xsd:schema xmlns:xsd="http://www.w3.org/2001/XMLSchema" xmlns:xs="http://www.w3.org/2001/XMLSchema" xmlns:p="http://schemas.microsoft.com/office/2006/metadata/properties" xmlns:ns3="85eac083-d888-4643-a42a-762b1db3a33f" xmlns:ns4="2b7d3af7-0a91-4618-86c0-7e001c5c11f8" targetNamespace="http://schemas.microsoft.com/office/2006/metadata/properties" ma:root="true" ma:fieldsID="defb98ec7fec1ea17d89f19f7694ccae" ns3:_="" ns4:_="">
    <xsd:import namespace="85eac083-d888-4643-a42a-762b1db3a33f"/>
    <xsd:import namespace="2b7d3af7-0a91-4618-86c0-7e001c5c11f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ac083-d888-4643-a42a-762b1db3a3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d3af7-0a91-4618-86c0-7e001c5c1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F99D3E-FFFC-4DEF-A73D-AB16E4683DB7}">
  <ds:schemaRefs>
    <ds:schemaRef ds:uri="http://schemas.openxmlformats.org/package/2006/metadata/core-properties"/>
    <ds:schemaRef ds:uri="85eac083-d888-4643-a42a-762b1db3a33f"/>
    <ds:schemaRef ds:uri="2b7d3af7-0a91-4618-86c0-7e001c5c11f8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E440A6-0483-48F8-90A8-16B643412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ac083-d888-4643-a42a-762b1db3a33f"/>
    <ds:schemaRef ds:uri="2b7d3af7-0a91-4618-86c0-7e001c5c11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F68865-1ECE-4DD9-B01D-C241BEC468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15</vt:i4>
      </vt:variant>
    </vt:vector>
  </HeadingPairs>
  <TitlesOfParts>
    <vt:vector size="28" baseType="lpstr">
      <vt:lpstr>EcoReviva</vt:lpstr>
      <vt:lpstr>data</vt:lpstr>
      <vt:lpstr>NL</vt:lpstr>
      <vt:lpstr>EN</vt:lpstr>
      <vt:lpstr>FR</vt:lpstr>
      <vt:lpstr>DE</vt:lpstr>
      <vt:lpstr>NR</vt:lpstr>
      <vt:lpstr>SP</vt:lpstr>
      <vt:lpstr>SW</vt:lpstr>
      <vt:lpstr>TS</vt:lpstr>
      <vt:lpstr>ExtraTaal1</vt:lpstr>
      <vt:lpstr>ExtraTaal2</vt:lpstr>
      <vt:lpstr>ExtraTaal3</vt:lpstr>
      <vt:lpstr>EcoReviva</vt:lpstr>
      <vt:lpstr>EcoReviva_L</vt:lpstr>
      <vt:lpstr>EcoReviva_T</vt:lpstr>
      <vt:lpstr>Linea</vt:lpstr>
      <vt:lpstr>Linea_L</vt:lpstr>
      <vt:lpstr>Linea_T</vt:lpstr>
      <vt:lpstr>MiniHybrid</vt:lpstr>
      <vt:lpstr>MiniHybrid_L</vt:lpstr>
      <vt:lpstr>MiniHybrid_T</vt:lpstr>
      <vt:lpstr>StradaMM</vt:lpstr>
      <vt:lpstr>StradaMM_L</vt:lpstr>
      <vt:lpstr>StradaMM_T</vt:lpstr>
      <vt:lpstr>Tempo</vt:lpstr>
      <vt:lpstr>Tempo_L</vt:lpstr>
      <vt:lpstr>Tempo_T</vt:lpstr>
    </vt:vector>
  </TitlesOfParts>
  <Company>Jaga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Strada Hybrid</dc:subject>
  <dc:creator>THenson@jaga.be</dc:creator>
  <dc:description>UNINCRYPTED --- NOT FOR RETAIL!</dc:description>
  <cp:lastModifiedBy>Senne Swyns</cp:lastModifiedBy>
  <dcterms:created xsi:type="dcterms:W3CDTF">2019-10-09T08:21:22Z</dcterms:created>
  <dcterms:modified xsi:type="dcterms:W3CDTF">2024-08-22T06:53:42Z</dcterms:modified>
  <cp:category>Selectiontools</cp:category>
  <cp:contentStatus>UNINCRYPTED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0x010100CAA1DF25C6250848960ED3F61A981E6D</vt:lpwstr>
  </property>
</Properties>
</file>