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DieseArbeitsmappe" autoCompressPictures="0"/>
  <mc:AlternateContent xmlns:mc="http://schemas.openxmlformats.org/markup-compatibility/2006">
    <mc:Choice Requires="x15">
      <x15ac:absPath xmlns:x15ac="http://schemas.microsoft.com/office/spreadsheetml/2010/11/ac" url="C:\Users\helmutm\AppData\Local\Microsoft\Windows\INetCache\Content.Outlook\7A061H93\"/>
    </mc:Choice>
  </mc:AlternateContent>
  <xr:revisionPtr revIDLastSave="0" documentId="13_ncr:1_{525DDA16-2582-46A6-98A4-40B36F5B2F0F}" xr6:coauthVersionLast="47" xr6:coauthVersionMax="47" xr10:uidLastSave="{00000000-0000-0000-0000-000000000000}"/>
  <workbookProtection workbookAlgorithmName="SHA-512" workbookHashValue="xoWXKr4slr7BW8266Vo21aZy1iHlF1Wo9rJt658Me1Wam6JBNcP3mPhyc1Y0hOTPKyPLqW1F3FDCLxeP/mv0aA==" workbookSaltValue="yZ/nKHXe2xEmzT7ASOM2+A==" workbookSpinCount="100000" lockStructure="1"/>
  <bookViews>
    <workbookView xWindow="-120" yWindow="-120" windowWidth="27795" windowHeight="16440" xr2:uid="{00000000-000D-0000-FFFF-FFFF00000000}"/>
  </bookViews>
  <sheets>
    <sheet name="Mini Kühlbalken" sheetId="7" r:id="rId1"/>
  </sheets>
  <definedNames>
    <definedName name="Auslegung">'Mini Kühlbalken'!$R$10:$R$11</definedName>
    <definedName name="_xlnm.Print_Area" localSheetId="0">'Mini Kühlbalken'!$A$1:$J$38</definedName>
    <definedName name="Höhe">'Mini Kühlbalken'!$O$10:$O$11</definedName>
    <definedName name="Systemauswahl" localSheetId="0">'Mini Kühlbalken'!$N$10:$N$11</definedName>
    <definedName name="Systemauswahl">#REF!</definedName>
  </definedNames>
  <calcPr calcId="191029"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3" i="7" l="1"/>
  <c r="E12" i="7"/>
  <c r="N15" i="7"/>
  <c r="C20" i="7"/>
  <c r="C21" i="7"/>
  <c r="C22" i="7"/>
  <c r="C23" i="7"/>
  <c r="C24" i="7"/>
  <c r="C25" i="7"/>
  <c r="C26" i="7"/>
  <c r="C27" i="7"/>
  <c r="C28" i="7"/>
  <c r="C29" i="7"/>
  <c r="C19" i="7"/>
  <c r="N13" i="7"/>
  <c r="G13" i="7"/>
  <c r="S15" i="7"/>
  <c r="I20" i="7"/>
  <c r="J20" i="7"/>
  <c r="I21" i="7"/>
  <c r="J21" i="7"/>
  <c r="I22" i="7"/>
  <c r="J22" i="7"/>
  <c r="I23" i="7"/>
  <c r="J23" i="7"/>
  <c r="I24" i="7"/>
  <c r="J24" i="7"/>
  <c r="I25" i="7"/>
  <c r="J25" i="7"/>
  <c r="I26" i="7"/>
  <c r="J26" i="7"/>
  <c r="I27" i="7"/>
  <c r="J27" i="7"/>
  <c r="I28" i="7"/>
  <c r="J28" i="7"/>
  <c r="I29" i="7"/>
  <c r="J29" i="7"/>
  <c r="J19" i="7"/>
  <c r="I19" i="7"/>
  <c r="H20" i="7"/>
  <c r="H21" i="7"/>
  <c r="H22" i="7"/>
  <c r="H23" i="7"/>
  <c r="H24" i="7"/>
  <c r="H25" i="7"/>
  <c r="H26" i="7"/>
  <c r="H27" i="7"/>
  <c r="H28" i="7"/>
  <c r="H29" i="7"/>
  <c r="H19" i="7"/>
  <c r="F20" i="7"/>
  <c r="F21" i="7"/>
  <c r="F22" i="7"/>
  <c r="F23" i="7"/>
  <c r="F24" i="7"/>
  <c r="F25" i="7"/>
  <c r="F26" i="7"/>
  <c r="F27" i="7"/>
  <c r="F28" i="7"/>
  <c r="F29" i="7"/>
  <c r="S19" i="7"/>
  <c r="AD19" i="7"/>
  <c r="F19" i="7"/>
  <c r="D20" i="7"/>
  <c r="D21" i="7"/>
  <c r="D22" i="7"/>
  <c r="D23" i="7"/>
  <c r="D24" i="7"/>
  <c r="D25" i="7"/>
  <c r="D26" i="7"/>
  <c r="D27" i="7"/>
  <c r="D28" i="7"/>
  <c r="D29" i="7"/>
  <c r="Q19" i="7"/>
  <c r="AB19" i="7"/>
  <c r="D19" i="7"/>
  <c r="A16" i="7"/>
  <c r="I13" i="7"/>
  <c r="R19" i="7"/>
  <c r="P19" i="7"/>
  <c r="G18" i="7"/>
  <c r="F18" i="7"/>
  <c r="E18" i="7"/>
  <c r="D18" i="7"/>
  <c r="G20" i="7"/>
  <c r="G21" i="7"/>
  <c r="G22" i="7"/>
  <c r="G23" i="7"/>
  <c r="G24" i="7"/>
  <c r="G25" i="7"/>
  <c r="G26" i="7"/>
  <c r="G27" i="7"/>
  <c r="G28" i="7"/>
  <c r="G29" i="7"/>
  <c r="G19" i="7"/>
  <c r="E20" i="7"/>
  <c r="E21" i="7"/>
  <c r="E22" i="7"/>
  <c r="E23" i="7"/>
  <c r="E24" i="7"/>
  <c r="E25" i="7"/>
  <c r="E26" i="7"/>
  <c r="E27" i="7"/>
  <c r="E28" i="7"/>
  <c r="E29" i="7"/>
  <c r="E19" i="7"/>
  <c r="AA19" i="7"/>
  <c r="AC19" i="7"/>
  <c r="F17" i="7"/>
  <c r="C17" i="7"/>
</calcChain>
</file>

<file path=xl/sharedStrings.xml><?xml version="1.0" encoding="utf-8"?>
<sst xmlns="http://schemas.openxmlformats.org/spreadsheetml/2006/main" count="58" uniqueCount="45">
  <si>
    <t>Vorlauftemp. [°C]</t>
  </si>
  <si>
    <t>Raumtemp. [°C]</t>
  </si>
  <si>
    <t>Heizen:</t>
  </si>
  <si>
    <t>Rücklauftemp. [°C]</t>
  </si>
  <si>
    <t>Eingabefelder</t>
  </si>
  <si>
    <t>Temperaturen</t>
  </si>
  <si>
    <t>Auslegungsrandbedingungen</t>
  </si>
  <si>
    <t>Kühlen:</t>
  </si>
  <si>
    <t>Hilfsvariablen:</t>
  </si>
  <si>
    <t>Haftungsausschluss:
Die Temperatur, bei der Wasserdampf in der Umgebungsluft zu kondensieren beginnt wird als Taupunkttemperatur bezeichnet. Kondensat kann zu Schäden führen, sowohl am Gerät als auch an seiner Umgebung. Das Gerät schaltet sich nicht aus wenn der Taupunkt erreicht wird. Der Kunde muss daher die Taupunkttemperatur kontrollieren und verhindern dass die Temperatur unter den Taupunkt sinkt um Kondensat zu vermeiden. Jaga N.V. bzw. die Jaga Deutschland GmbH können nicht haftbar gemacht werden für Schäden die durch Kondensat entstanden sind.</t>
  </si>
  <si>
    <t>Da die Entwicklung und Erneuerung der Produkte zeitlos weitergeht, sind alle Angaben bei eventuellen Änderungen unter Vorbehalt.</t>
  </si>
  <si>
    <t>Comfort Stufe  [W]</t>
  </si>
  <si>
    <t>Boost Stufe  [W]</t>
  </si>
  <si>
    <t>Luftvolumenstrom [m³/h]</t>
  </si>
  <si>
    <t>elektr. Leistungsaufnahme [W]</t>
  </si>
  <si>
    <t>Technische Daten:</t>
  </si>
  <si>
    <t>Höhe:</t>
  </si>
  <si>
    <t>cm</t>
  </si>
  <si>
    <t>Länge [cm]</t>
  </si>
  <si>
    <t>Schalldruckpegel Comfort [dB(A)]</t>
  </si>
  <si>
    <t>Schalldruckpegel Boost [dB(A)]</t>
  </si>
  <si>
    <t>Auslegungsstufe:</t>
  </si>
  <si>
    <t>Comfort</t>
  </si>
  <si>
    <t>Boost</t>
  </si>
  <si>
    <t>V Comfort [m³/h]</t>
  </si>
  <si>
    <t>V Boost[m³/h]</t>
  </si>
  <si>
    <t xml:space="preserve"> K Comfort Stufe  [W]</t>
  </si>
  <si>
    <t>K Boost Stufe  [W]</t>
  </si>
  <si>
    <t>H Comfort Stufe  [W]</t>
  </si>
  <si>
    <t xml:space="preserve"> H Boost Stufe  [W]</t>
  </si>
  <si>
    <t>Comfort elektr. Leistungsaufnahme [W]</t>
  </si>
  <si>
    <t>Boost elektr. Leistungsaufnahme [W]</t>
  </si>
  <si>
    <t>Schalldruckpegel* [dB(A)]</t>
  </si>
  <si>
    <t>*Bei angenommener Raumdämpfung von 8dB(A)</t>
  </si>
  <si>
    <t>(6V)</t>
  </si>
  <si>
    <t>(9V)</t>
  </si>
  <si>
    <t>kg/m</t>
  </si>
  <si>
    <t>Gewicht:**</t>
  </si>
  <si>
    <t>**Gewicht inklusive Wasserinhalt</t>
  </si>
  <si>
    <t>gewicht</t>
  </si>
  <si>
    <t xml:space="preserve">Typ 20 </t>
  </si>
  <si>
    <t xml:space="preserve">Typ 21 </t>
  </si>
  <si>
    <t>Modell: T</t>
  </si>
  <si>
    <t>Statisch [W]</t>
  </si>
  <si>
    <t>statisch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</si>
</sst>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i/>
      <sz val="11"/>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249977111117893"/>
      </bottom>
      <diagonal/>
    </border>
    <border>
      <left style="thin">
        <color theme="0" tint="-0.249977111117893"/>
      </left>
      <right/>
      <top/>
      <bottom/>
      <diagonal/>
    </border>
    <border>
      <left/>
      <right style="thin">
        <color auto="1"/>
      </right>
      <top style="thin">
        <color auto="1"/>
      </top>
      <bottom style="thin">
        <color auto="1"/>
      </bottom>
      <diagonal/>
    </border>
    <border>
      <left style="thin">
        <color theme="6"/>
      </left>
      <right/>
      <top/>
      <bottom style="thin">
        <color theme="0" tint="-0.249977111117893"/>
      </bottom>
      <diagonal/>
    </border>
    <border>
      <left/>
      <right/>
      <top style="thin">
        <color theme="0" tint="-0.34998626667073579"/>
      </top>
      <bottom style="thin">
        <color theme="6"/>
      </bottom>
      <diagonal/>
    </border>
    <border>
      <left/>
      <right style="thin">
        <color theme="6"/>
      </right>
      <top/>
      <bottom/>
      <diagonal/>
    </border>
    <border>
      <left/>
      <right style="thin">
        <color theme="6"/>
      </right>
      <top/>
      <bottom style="thin">
        <color theme="0" tint="-0.249977111117893"/>
      </bottom>
      <diagonal/>
    </border>
    <border>
      <left style="thin">
        <color theme="0" tint="-0.34998626667073579"/>
      </left>
      <right/>
      <top/>
      <bottom style="thin">
        <color theme="6"/>
      </bottom>
      <diagonal/>
    </border>
    <border>
      <left/>
      <right/>
      <top/>
      <bottom style="thin">
        <color theme="6"/>
      </bottom>
      <diagonal/>
    </border>
    <border>
      <left/>
      <right style="thin">
        <color theme="6"/>
      </right>
      <top/>
      <bottom style="thin">
        <color theme="6"/>
      </bottom>
      <diagonal/>
    </border>
    <border>
      <left/>
      <right style="thin">
        <color theme="6"/>
      </right>
      <top style="thin">
        <color theme="0" tint="-0.249977111117893"/>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style="thin">
        <color theme="6"/>
      </left>
      <right/>
      <top/>
      <bottom style="thin">
        <color theme="6"/>
      </bottom>
      <diagonal/>
    </border>
    <border>
      <left style="thin">
        <color theme="6"/>
      </left>
      <right style="thin">
        <color theme="6"/>
      </right>
      <top style="thin">
        <color theme="6"/>
      </top>
      <bottom style="thin">
        <color theme="6"/>
      </bottom>
      <diagonal/>
    </border>
    <border>
      <left style="medium">
        <color theme="6"/>
      </left>
      <right style="medium">
        <color theme="6"/>
      </right>
      <top style="medium">
        <color theme="6"/>
      </top>
      <bottom style="medium">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style="medium">
        <color theme="6"/>
      </left>
      <right style="thin">
        <color theme="6"/>
      </right>
      <top style="thin">
        <color theme="6"/>
      </top>
      <bottom style="thin">
        <color theme="6"/>
      </bottom>
      <diagonal/>
    </border>
    <border>
      <left style="thin">
        <color theme="6"/>
      </left>
      <right style="medium">
        <color theme="6"/>
      </right>
      <top style="thin">
        <color theme="6"/>
      </top>
      <bottom style="thin">
        <color theme="6"/>
      </bottom>
      <diagonal/>
    </border>
    <border>
      <left style="medium">
        <color theme="6"/>
      </left>
      <right/>
      <top style="thin">
        <color theme="6"/>
      </top>
      <bottom style="thin">
        <color theme="6"/>
      </bottom>
      <diagonal/>
    </border>
    <border>
      <left style="medium">
        <color theme="6"/>
      </left>
      <right style="thin">
        <color theme="6"/>
      </right>
      <top style="thin">
        <color theme="6"/>
      </top>
      <bottom style="medium">
        <color theme="6"/>
      </bottom>
      <diagonal/>
    </border>
    <border>
      <left style="thin">
        <color theme="6"/>
      </left>
      <right style="thin">
        <color theme="6"/>
      </right>
      <top style="thin">
        <color theme="6"/>
      </top>
      <bottom style="medium">
        <color theme="6"/>
      </bottom>
      <diagonal/>
    </border>
    <border>
      <left style="thin">
        <color theme="6"/>
      </left>
      <right style="medium">
        <color theme="6"/>
      </right>
      <top style="thin">
        <color theme="6"/>
      </top>
      <bottom style="medium">
        <color theme="6"/>
      </bottom>
      <diagonal/>
    </border>
    <border>
      <left style="medium">
        <color theme="6"/>
      </left>
      <right/>
      <top/>
      <bottom style="thin">
        <color theme="0" tint="-0.249977111117893"/>
      </bottom>
      <diagonal/>
    </border>
    <border>
      <left/>
      <right style="thin">
        <color theme="0" tint="-0.249977111117893"/>
      </right>
      <top/>
      <bottom style="thin">
        <color theme="0" tint="-0.249977111117893"/>
      </bottom>
      <diagonal/>
    </border>
    <border>
      <left style="medium">
        <color theme="6"/>
      </left>
      <right/>
      <top style="thin">
        <color theme="6"/>
      </top>
      <bottom/>
      <diagonal/>
    </border>
    <border>
      <left style="medium">
        <color theme="6"/>
      </left>
      <right/>
      <top style="thin">
        <color theme="0" tint="-0.249977111117893"/>
      </top>
      <bottom/>
      <diagonal/>
    </border>
    <border>
      <left style="thin">
        <color indexed="64"/>
      </left>
      <right/>
      <top style="thin">
        <color indexed="64"/>
      </top>
      <bottom style="thin">
        <color indexed="64"/>
      </bottom>
      <diagonal/>
    </border>
    <border>
      <left/>
      <right style="thin">
        <color theme="6"/>
      </right>
      <top style="medium">
        <color theme="6"/>
      </top>
      <bottom style="thin">
        <color theme="6"/>
      </bottom>
      <diagonal/>
    </border>
    <border>
      <left/>
      <right style="thin">
        <color theme="6"/>
      </right>
      <top/>
      <bottom style="thin">
        <color theme="0" tint="-0.34998626667073579"/>
      </bottom>
      <diagonal/>
    </border>
    <border>
      <left/>
      <right style="thin">
        <color theme="6"/>
      </right>
      <top style="thin">
        <color theme="0" tint="-0.34998626667073579"/>
      </top>
      <bottom/>
      <diagonal/>
    </border>
    <border>
      <left/>
      <right style="thin">
        <color theme="6"/>
      </right>
      <top style="thin">
        <color theme="0" tint="-0.249977111117893"/>
      </top>
      <bottom style="thin">
        <color theme="6"/>
      </bottom>
      <diagonal/>
    </border>
    <border>
      <left/>
      <right/>
      <top style="thin">
        <color theme="0" tint="-0.249977111117893"/>
      </top>
      <bottom style="thin">
        <color theme="6"/>
      </bottom>
      <diagonal/>
    </border>
    <border>
      <left style="thin">
        <color theme="0" tint="-0.249977111117893"/>
      </left>
      <right style="thin">
        <color theme="0" tint="-0.249977111117893"/>
      </right>
      <top style="thin">
        <color theme="0" tint="-0.249977111117893"/>
      </top>
      <bottom/>
      <diagonal/>
    </border>
    <border>
      <left style="thin">
        <color theme="6"/>
      </left>
      <right style="thin">
        <color auto="1"/>
      </right>
      <top style="thin">
        <color theme="6"/>
      </top>
      <bottom style="thin">
        <color theme="6"/>
      </bottom>
      <diagonal/>
    </border>
    <border>
      <left style="thin">
        <color auto="1"/>
      </left>
      <right style="thin">
        <color theme="6"/>
      </right>
      <top style="thin">
        <color theme="6"/>
      </top>
      <bottom style="thin">
        <color theme="6"/>
      </bottom>
      <diagonal/>
    </border>
    <border>
      <left/>
      <right/>
      <top style="thin">
        <color theme="6"/>
      </top>
      <bottom style="thin">
        <color theme="6"/>
      </bottom>
      <diagonal/>
    </border>
    <border>
      <left style="thin">
        <color theme="0" tint="-0.249977111117893"/>
      </left>
      <right/>
      <top style="thin">
        <color theme="6"/>
      </top>
      <bottom/>
      <diagonal/>
    </border>
    <border>
      <left style="thin">
        <color theme="0" tint="-0.249977111117893"/>
      </left>
      <right/>
      <top style="thin">
        <color theme="6"/>
      </top>
      <bottom style="thin">
        <color theme="6"/>
      </bottom>
      <diagonal/>
    </border>
    <border>
      <left/>
      <right/>
      <top style="medium">
        <color theme="6"/>
      </top>
      <bottom style="thin">
        <color theme="6"/>
      </bottom>
      <diagonal/>
    </border>
    <border>
      <left/>
      <right/>
      <top style="thin">
        <color theme="6"/>
      </top>
      <bottom style="medium">
        <color theme="6"/>
      </bottom>
      <diagonal/>
    </border>
    <border>
      <left style="medium">
        <color theme="6"/>
      </left>
      <right/>
      <top style="medium">
        <color theme="6"/>
      </top>
      <bottom style="thin">
        <color theme="6"/>
      </bottom>
      <diagonal/>
    </border>
    <border>
      <left/>
      <right style="medium">
        <color theme="6"/>
      </right>
      <top/>
      <bottom style="thin">
        <color theme="6"/>
      </bottom>
      <diagonal/>
    </border>
    <border>
      <left style="thin">
        <color theme="6"/>
      </left>
      <right/>
      <top style="thin">
        <color theme="0" tint="-0.249977111117893"/>
      </top>
      <bottom style="thin">
        <color theme="6"/>
      </bottom>
      <diagonal/>
    </border>
    <border>
      <left style="thin">
        <color theme="0" tint="-0.249977111117893"/>
      </left>
      <right/>
      <top/>
      <bottom style="thin">
        <color theme="6"/>
      </bottom>
      <diagonal/>
    </border>
  </borders>
  <cellStyleXfs count="2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02">
    <xf numFmtId="0" fontId="0" fillId="0" borderId="0" xfId="0"/>
    <xf numFmtId="0" fontId="5" fillId="2" borderId="0" xfId="0" applyFont="1" applyFill="1"/>
    <xf numFmtId="0" fontId="6" fillId="2" borderId="0" xfId="0" applyFont="1" applyFill="1"/>
    <xf numFmtId="0" fontId="4" fillId="2" borderId="0" xfId="0" applyFont="1" applyFill="1"/>
    <xf numFmtId="0" fontId="5" fillId="3" borderId="2" xfId="0" applyFont="1" applyFill="1" applyBorder="1"/>
    <xf numFmtId="0" fontId="6" fillId="3" borderId="3" xfId="0" applyFont="1" applyFill="1" applyBorder="1"/>
    <xf numFmtId="0" fontId="5" fillId="3" borderId="4" xfId="0" applyFont="1" applyFill="1" applyBorder="1"/>
    <xf numFmtId="0" fontId="6" fillId="3" borderId="0" xfId="0" applyFont="1" applyFill="1"/>
    <xf numFmtId="0" fontId="5" fillId="3" borderId="0" xfId="0" applyFont="1" applyFill="1"/>
    <xf numFmtId="0" fontId="6" fillId="4" borderId="1" xfId="0" applyFont="1" applyFill="1" applyBorder="1" applyAlignment="1" applyProtection="1">
      <alignment horizontal="center"/>
      <protection locked="0"/>
    </xf>
    <xf numFmtId="0" fontId="6" fillId="3" borderId="4" xfId="0" applyFont="1" applyFill="1"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6" fillId="3" borderId="6" xfId="0" applyFont="1" applyFill="1" applyBorder="1"/>
    <xf numFmtId="0" fontId="6" fillId="2" borderId="6" xfId="0" applyFont="1" applyFill="1" applyBorder="1"/>
    <xf numFmtId="0" fontId="6" fillId="2" borderId="0" xfId="0" applyFont="1" applyFill="1" applyAlignment="1">
      <alignment horizontal="center" vertical="center" wrapText="1"/>
    </xf>
    <xf numFmtId="0" fontId="6" fillId="2" borderId="7" xfId="0" applyFont="1" applyFill="1" applyBorder="1"/>
    <xf numFmtId="0" fontId="6" fillId="3" borderId="8" xfId="0" applyFont="1" applyFill="1" applyBorder="1"/>
    <xf numFmtId="0" fontId="6" fillId="2" borderId="10" xfId="0" applyFont="1" applyFill="1" applyBorder="1" applyAlignment="1">
      <alignment horizontal="center" vertical="center"/>
    </xf>
    <xf numFmtId="0" fontId="6" fillId="2" borderId="9" xfId="0" applyFont="1" applyFill="1" applyBorder="1"/>
    <xf numFmtId="0" fontId="5" fillId="2" borderId="7" xfId="0" applyFont="1" applyFill="1" applyBorder="1"/>
    <xf numFmtId="0" fontId="6" fillId="2" borderId="14" xfId="0" applyFont="1" applyFill="1" applyBorder="1"/>
    <xf numFmtId="0" fontId="6" fillId="2" borderId="9" xfId="0" quotePrefix="1" applyFont="1" applyFill="1" applyBorder="1"/>
    <xf numFmtId="0" fontId="6" fillId="2" borderId="25" xfId="0" applyFont="1" applyFill="1" applyBorder="1"/>
    <xf numFmtId="1" fontId="6" fillId="2" borderId="25" xfId="0" applyNumberFormat="1" applyFont="1" applyFill="1" applyBorder="1"/>
    <xf numFmtId="0" fontId="5" fillId="3" borderId="25" xfId="0" applyFont="1" applyFill="1" applyBorder="1" applyAlignment="1">
      <alignment horizontal="center" vertical="center" textRotation="90" wrapText="1"/>
    </xf>
    <xf numFmtId="0" fontId="6" fillId="2" borderId="28" xfId="0" applyFont="1" applyFill="1" applyBorder="1"/>
    <xf numFmtId="0" fontId="6" fillId="2" borderId="29" xfId="0" applyFont="1" applyFill="1" applyBorder="1"/>
    <xf numFmtId="0" fontId="6" fillId="2" borderId="30" xfId="0" applyFont="1" applyFill="1" applyBorder="1"/>
    <xf numFmtId="0" fontId="6" fillId="2" borderId="26" xfId="0" applyFont="1" applyFill="1" applyBorder="1"/>
    <xf numFmtId="0" fontId="6" fillId="2" borderId="27" xfId="0" applyFont="1" applyFill="1" applyBorder="1"/>
    <xf numFmtId="0" fontId="5" fillId="3" borderId="31" xfId="0" applyFont="1" applyFill="1" applyBorder="1" applyAlignment="1">
      <alignment horizontal="center" vertical="center" textRotation="90" wrapText="1"/>
    </xf>
    <xf numFmtId="0" fontId="5" fillId="3" borderId="32" xfId="0" applyFont="1" applyFill="1" applyBorder="1" applyAlignment="1">
      <alignment horizontal="center" vertical="center" textRotation="90" wrapText="1"/>
    </xf>
    <xf numFmtId="1" fontId="6" fillId="2" borderId="31" xfId="0" applyNumberFormat="1" applyFont="1" applyFill="1" applyBorder="1"/>
    <xf numFmtId="1" fontId="6" fillId="2" borderId="32" xfId="0" applyNumberFormat="1" applyFont="1" applyFill="1" applyBorder="1"/>
    <xf numFmtId="0" fontId="6" fillId="2" borderId="31" xfId="0" applyFont="1" applyFill="1" applyBorder="1"/>
    <xf numFmtId="0" fontId="6" fillId="2" borderId="32" xfId="0" applyFont="1" applyFill="1" applyBorder="1"/>
    <xf numFmtId="0" fontId="6" fillId="2" borderId="33" xfId="0" applyFont="1" applyFill="1" applyBorder="1"/>
    <xf numFmtId="0" fontId="6" fillId="2" borderId="34" xfId="0" applyFont="1" applyFill="1" applyBorder="1"/>
    <xf numFmtId="0" fontId="6" fillId="2" borderId="35" xfId="0" applyFont="1" applyFill="1" applyBorder="1"/>
    <xf numFmtId="0" fontId="6" fillId="2" borderId="36" xfId="0" applyFont="1" applyFill="1" applyBorder="1"/>
    <xf numFmtId="1" fontId="6" fillId="2" borderId="22" xfId="0" applyNumberFormat="1" applyFont="1" applyFill="1" applyBorder="1" applyAlignment="1">
      <alignment horizontal="center" vertical="center" wrapText="1"/>
    </xf>
    <xf numFmtId="1" fontId="6" fillId="2" borderId="23" xfId="0" applyNumberFormat="1" applyFont="1" applyFill="1" applyBorder="1" applyAlignment="1">
      <alignment horizontal="center" vertical="center" wrapText="1"/>
    </xf>
    <xf numFmtId="1" fontId="6" fillId="2" borderId="24" xfId="0" applyNumberFormat="1" applyFont="1" applyFill="1" applyBorder="1" applyAlignment="1">
      <alignment horizontal="center" vertical="center" wrapText="1"/>
    </xf>
    <xf numFmtId="1" fontId="6" fillId="2" borderId="18" xfId="0" applyNumberFormat="1" applyFont="1" applyFill="1" applyBorder="1" applyAlignment="1">
      <alignment horizontal="center" vertical="center" wrapText="1"/>
    </xf>
    <xf numFmtId="1" fontId="6" fillId="2" borderId="15" xfId="0" applyNumberFormat="1" applyFont="1" applyFill="1" applyBorder="1" applyAlignment="1">
      <alignment horizontal="center" vertical="center" wrapText="1"/>
    </xf>
    <xf numFmtId="1" fontId="6" fillId="2" borderId="19" xfId="0" applyNumberFormat="1" applyFont="1" applyFill="1" applyBorder="1" applyAlignment="1">
      <alignment horizontal="center" vertical="center" wrapText="1"/>
    </xf>
    <xf numFmtId="0" fontId="5" fillId="3" borderId="0" xfId="0" applyFont="1" applyFill="1" applyAlignment="1">
      <alignment horizontal="right"/>
    </xf>
    <xf numFmtId="0" fontId="6" fillId="3" borderId="39" xfId="0" applyFont="1" applyFill="1" applyBorder="1"/>
    <xf numFmtId="1" fontId="6" fillId="2" borderId="35" xfId="0" applyNumberFormat="1" applyFont="1" applyFill="1" applyBorder="1"/>
    <xf numFmtId="1" fontId="6" fillId="2" borderId="21" xfId="0" applyNumberFormat="1" applyFont="1" applyFill="1" applyBorder="1" applyAlignment="1">
      <alignment horizontal="center" vertical="center" wrapText="1"/>
    </xf>
    <xf numFmtId="1" fontId="6" fillId="2" borderId="0" xfId="0" applyNumberFormat="1" applyFont="1" applyFill="1" applyAlignment="1">
      <alignment horizontal="center" vertical="center" wrapText="1"/>
    </xf>
    <xf numFmtId="0" fontId="6" fillId="3" borderId="15" xfId="0" applyFont="1" applyFill="1" applyBorder="1"/>
    <xf numFmtId="0" fontId="5" fillId="3" borderId="15" xfId="0" applyFont="1" applyFill="1" applyBorder="1"/>
    <xf numFmtId="0" fontId="6" fillId="3" borderId="43" xfId="0" applyFont="1" applyFill="1" applyBorder="1"/>
    <xf numFmtId="0" fontId="6" fillId="3" borderId="44" xfId="0" applyFont="1" applyFill="1" applyBorder="1"/>
    <xf numFmtId="0" fontId="5" fillId="3" borderId="45" xfId="0" applyFont="1" applyFill="1" applyBorder="1" applyAlignment="1">
      <alignment horizontal="center" vertical="center" textRotation="90" wrapText="1"/>
    </xf>
    <xf numFmtId="0" fontId="5" fillId="3" borderId="46" xfId="0" applyFont="1" applyFill="1" applyBorder="1" applyAlignment="1">
      <alignment horizontal="center" vertical="center" textRotation="90" wrapText="1"/>
    </xf>
    <xf numFmtId="1" fontId="6" fillId="2" borderId="0" xfId="0" applyNumberFormat="1" applyFont="1" applyFill="1"/>
    <xf numFmtId="0" fontId="5" fillId="3" borderId="23" xfId="0" applyFont="1" applyFill="1" applyBorder="1"/>
    <xf numFmtId="0" fontId="6" fillId="3" borderId="23" xfId="0" applyFont="1" applyFill="1" applyBorder="1"/>
    <xf numFmtId="164" fontId="6" fillId="3" borderId="0" xfId="0" applyNumberFormat="1" applyFont="1" applyFill="1"/>
    <xf numFmtId="0" fontId="6" fillId="2" borderId="47" xfId="0" applyFont="1" applyFill="1" applyBorder="1"/>
    <xf numFmtId="0" fontId="6" fillId="2" borderId="48" xfId="0" applyFont="1" applyFill="1" applyBorder="1"/>
    <xf numFmtId="0" fontId="6" fillId="2" borderId="49" xfId="0" applyFont="1" applyFill="1" applyBorder="1"/>
    <xf numFmtId="0" fontId="6" fillId="4" borderId="1" xfId="0" applyFont="1" applyFill="1" applyBorder="1" applyProtection="1">
      <protection locked="0"/>
    </xf>
    <xf numFmtId="164" fontId="5" fillId="3" borderId="0" xfId="0" applyNumberFormat="1" applyFont="1" applyFill="1"/>
    <xf numFmtId="0" fontId="5" fillId="3" borderId="19" xfId="0" applyFont="1" applyFill="1" applyBorder="1" applyAlignment="1">
      <alignment horizontal="center" vertical="center" textRotation="90" wrapText="1"/>
    </xf>
    <xf numFmtId="0" fontId="5" fillId="3" borderId="18" xfId="0" applyFont="1" applyFill="1" applyBorder="1" applyAlignment="1">
      <alignment horizontal="center" vertical="center" textRotation="90" wrapText="1"/>
    </xf>
    <xf numFmtId="1" fontId="6" fillId="2" borderId="50" xfId="0" applyNumberFormat="1" applyFont="1" applyFill="1" applyBorder="1"/>
    <xf numFmtId="0" fontId="6" fillId="2" borderId="50" xfId="0" applyFont="1" applyFill="1" applyBorder="1"/>
    <xf numFmtId="0" fontId="6" fillId="2" borderId="54" xfId="0" applyFont="1" applyFill="1" applyBorder="1"/>
    <xf numFmtId="0" fontId="5" fillId="3" borderId="57" xfId="0" applyFont="1" applyFill="1" applyBorder="1" applyAlignment="1">
      <alignment horizontal="center" vertical="center" textRotation="90" wrapText="1"/>
    </xf>
    <xf numFmtId="0" fontId="5" fillId="3" borderId="51" xfId="0" applyFont="1" applyFill="1" applyBorder="1" applyAlignment="1">
      <alignment horizontal="center" vertical="center" textRotation="90" wrapText="1"/>
    </xf>
    <xf numFmtId="0" fontId="5" fillId="3" borderId="18"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1" fillId="2" borderId="0" xfId="0" applyFont="1" applyFill="1" applyAlignment="1">
      <alignment horizontal="left" vertical="top" wrapText="1"/>
    </xf>
    <xf numFmtId="0" fontId="5" fillId="3" borderId="37" xfId="0" applyFont="1" applyFill="1" applyBorder="1" applyAlignment="1">
      <alignment horizontal="center" vertical="center" textRotation="90" wrapText="1"/>
    </xf>
    <xf numFmtId="0" fontId="5" fillId="3" borderId="38" xfId="0" applyFont="1" applyFill="1" applyBorder="1" applyAlignment="1">
      <alignment horizontal="center" vertical="center" textRotation="90" wrapText="1"/>
    </xf>
    <xf numFmtId="0" fontId="6" fillId="2" borderId="40" xfId="0" applyFont="1" applyFill="1" applyBorder="1" applyAlignment="1">
      <alignment horizontal="center"/>
    </xf>
    <xf numFmtId="0" fontId="6" fillId="2" borderId="20" xfId="0" applyFont="1" applyFill="1" applyBorder="1" applyAlignment="1">
      <alignment horizontal="center"/>
    </xf>
    <xf numFmtId="0" fontId="6" fillId="2" borderId="11" xfId="0" applyFont="1" applyFill="1" applyBorder="1" applyAlignment="1">
      <alignment horizontal="center"/>
    </xf>
    <xf numFmtId="0" fontId="6" fillId="2" borderId="15" xfId="0" applyFont="1" applyFill="1" applyBorder="1" applyAlignment="1">
      <alignment horizontal="center"/>
    </xf>
    <xf numFmtId="0" fontId="1" fillId="2" borderId="21" xfId="0" applyFont="1" applyFill="1" applyBorder="1" applyAlignment="1">
      <alignment horizontal="left" vertical="top" wrapText="1"/>
    </xf>
    <xf numFmtId="49" fontId="6" fillId="4" borderId="41" xfId="0" applyNumberFormat="1" applyFont="1" applyFill="1" applyBorder="1" applyAlignment="1" applyProtection="1">
      <alignment horizontal="center"/>
      <protection locked="0"/>
    </xf>
    <xf numFmtId="49" fontId="6" fillId="4" borderId="12" xfId="0" applyNumberFormat="1" applyFont="1" applyFill="1" applyBorder="1" applyAlignment="1" applyProtection="1">
      <alignment horizontal="center"/>
      <protection locked="0"/>
    </xf>
    <xf numFmtId="0" fontId="4" fillId="4" borderId="9" xfId="0" applyFont="1" applyFill="1" applyBorder="1" applyAlignment="1">
      <alignment horizontal="center"/>
    </xf>
    <xf numFmtId="0" fontId="6" fillId="2" borderId="0" xfId="0" applyFont="1" applyFill="1" applyAlignment="1">
      <alignment horizont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6" xfId="0" applyFont="1" applyFill="1" applyBorder="1" applyAlignment="1">
      <alignment horizontal="center" vertical="center"/>
    </xf>
    <xf numFmtId="0" fontId="6" fillId="2" borderId="58" xfId="0" applyFont="1" applyFill="1" applyBorder="1" applyAlignment="1">
      <alignment horizontal="center"/>
    </xf>
    <xf numFmtId="0" fontId="6" fillId="2" borderId="19" xfId="0" applyFont="1" applyFill="1" applyBorder="1" applyAlignment="1">
      <alignment horizontal="center"/>
    </xf>
    <xf numFmtId="0" fontId="5" fillId="3" borderId="52"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cellXfs>
  <cellStyles count="2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D39"/>
  <sheetViews>
    <sheetView showGridLines="0" tabSelected="1" showRuler="0" zoomScaleNormal="100" workbookViewId="0">
      <selection activeCell="E10" sqref="E10"/>
    </sheetView>
  </sheetViews>
  <sheetFormatPr baseColWidth="10" defaultColWidth="0" defaultRowHeight="15" zeroHeight="1" x14ac:dyDescent="0.25"/>
  <cols>
    <col min="1" max="2" width="5.28515625" style="2" customWidth="1"/>
    <col min="3" max="3" width="5.7109375" style="2" bestFit="1" customWidth="1"/>
    <col min="4" max="10" width="9.7109375" style="2" customWidth="1"/>
    <col min="11" max="11" width="13" style="2" customWidth="1"/>
    <col min="12" max="13" width="11.42578125" style="2" hidden="1" customWidth="1"/>
    <col min="14" max="36" width="6.7109375" style="2" hidden="1" customWidth="1"/>
    <col min="37" max="53" width="10.85546875" style="2" hidden="1" customWidth="1"/>
    <col min="54" max="56" width="6.7109375" style="2" hidden="1" customWidth="1"/>
    <col min="57" max="16384" width="10.85546875" style="2" hidden="1"/>
  </cols>
  <sheetData>
    <row r="1" spans="1:19" x14ac:dyDescent="0.25">
      <c r="A1" s="20"/>
      <c r="B1" s="16"/>
      <c r="C1" s="16"/>
      <c r="D1" s="16"/>
    </row>
    <row r="2" spans="1:19" x14ac:dyDescent="0.25">
      <c r="A2" s="89" t="s">
        <v>4</v>
      </c>
      <c r="B2" s="89"/>
      <c r="C2" s="89"/>
      <c r="D2" s="89"/>
    </row>
    <row r="3" spans="1:19" x14ac:dyDescent="0.25">
      <c r="A3" s="1"/>
    </row>
    <row r="4" spans="1:19" x14ac:dyDescent="0.25">
      <c r="A4" s="3" t="s">
        <v>6</v>
      </c>
    </row>
    <row r="5" spans="1:19" ht="6" customHeight="1" x14ac:dyDescent="0.25">
      <c r="A5" s="4"/>
      <c r="B5" s="5"/>
      <c r="C5" s="5"/>
      <c r="D5" s="5"/>
      <c r="E5" s="5"/>
      <c r="F5" s="5"/>
      <c r="G5" s="5"/>
      <c r="H5" s="5"/>
      <c r="I5" s="5"/>
      <c r="J5" s="55"/>
    </row>
    <row r="6" spans="1:19" x14ac:dyDescent="0.25">
      <c r="A6" s="6" t="s">
        <v>5</v>
      </c>
      <c r="B6" s="7"/>
      <c r="C6" s="7"/>
      <c r="D6" s="7"/>
      <c r="E6" s="7"/>
      <c r="F6" s="7"/>
      <c r="G6" s="7"/>
      <c r="H6" s="7"/>
      <c r="I6" s="7"/>
      <c r="J6" s="52"/>
    </row>
    <row r="7" spans="1:19" x14ac:dyDescent="0.25">
      <c r="A7" s="59" t="s">
        <v>7</v>
      </c>
      <c r="B7" s="7"/>
      <c r="C7" s="7"/>
      <c r="D7" s="8"/>
      <c r="E7" s="7"/>
      <c r="F7" s="7"/>
      <c r="G7" s="8" t="s">
        <v>2</v>
      </c>
      <c r="H7" s="7"/>
      <c r="I7" s="7"/>
      <c r="J7" s="53"/>
    </row>
    <row r="8" spans="1:19" x14ac:dyDescent="0.25">
      <c r="A8" s="60" t="s">
        <v>0</v>
      </c>
      <c r="B8" s="7"/>
      <c r="C8" s="7"/>
      <c r="D8" s="7"/>
      <c r="E8" s="9">
        <v>16</v>
      </c>
      <c r="F8" s="7"/>
      <c r="G8" s="7" t="s">
        <v>0</v>
      </c>
      <c r="H8" s="7"/>
      <c r="I8" s="9">
        <v>38</v>
      </c>
      <c r="J8" s="53"/>
    </row>
    <row r="9" spans="1:19" x14ac:dyDescent="0.25">
      <c r="A9" s="60" t="s">
        <v>3</v>
      </c>
      <c r="B9" s="7"/>
      <c r="C9" s="7"/>
      <c r="D9" s="7"/>
      <c r="E9" s="9">
        <v>19</v>
      </c>
      <c r="F9" s="7"/>
      <c r="G9" s="7" t="s">
        <v>3</v>
      </c>
      <c r="H9" s="7"/>
      <c r="I9" s="9">
        <v>33</v>
      </c>
      <c r="J9" s="53"/>
      <c r="N9" s="2" t="s">
        <v>8</v>
      </c>
    </row>
    <row r="10" spans="1:19" x14ac:dyDescent="0.25">
      <c r="A10" s="60" t="s">
        <v>1</v>
      </c>
      <c r="B10" s="7"/>
      <c r="C10" s="7"/>
      <c r="D10" s="7"/>
      <c r="E10" s="9">
        <v>26</v>
      </c>
      <c r="F10" s="7"/>
      <c r="G10" s="7" t="s">
        <v>1</v>
      </c>
      <c r="H10" s="7"/>
      <c r="I10" s="9">
        <v>21</v>
      </c>
      <c r="J10" s="53"/>
      <c r="N10" s="22">
        <v>13</v>
      </c>
      <c r="O10" s="19"/>
      <c r="R10" s="23" t="s">
        <v>22</v>
      </c>
      <c r="S10" s="23" t="s">
        <v>34</v>
      </c>
    </row>
    <row r="11" spans="1:19" x14ac:dyDescent="0.25">
      <c r="A11" s="10"/>
      <c r="B11" s="7"/>
      <c r="C11" s="7"/>
      <c r="D11" s="7"/>
      <c r="E11" s="7"/>
      <c r="F11" s="7"/>
      <c r="G11" s="7"/>
      <c r="H11" s="7"/>
      <c r="I11" s="7"/>
      <c r="J11" s="53"/>
      <c r="N11" s="22">
        <v>23</v>
      </c>
      <c r="O11" s="19"/>
      <c r="R11" s="23" t="s">
        <v>23</v>
      </c>
      <c r="S11" s="23" t="s">
        <v>35</v>
      </c>
    </row>
    <row r="12" spans="1:19" ht="13.9" customHeight="1" x14ac:dyDescent="0.25">
      <c r="A12" s="6"/>
      <c r="B12" s="8"/>
      <c r="C12" s="8"/>
      <c r="D12" s="47" t="s">
        <v>42</v>
      </c>
      <c r="E12" s="66" t="str">
        <f>IF(I12=N11,"21","20")</f>
        <v>21</v>
      </c>
      <c r="F12" s="7"/>
      <c r="G12" s="8"/>
      <c r="H12" s="47" t="s">
        <v>16</v>
      </c>
      <c r="I12" s="65">
        <v>23</v>
      </c>
      <c r="J12" s="53" t="s">
        <v>17</v>
      </c>
      <c r="O12" s="62">
        <v>23</v>
      </c>
    </row>
    <row r="13" spans="1:19" ht="13.9" customHeight="1" x14ac:dyDescent="0.25">
      <c r="A13" s="6"/>
      <c r="B13" s="8"/>
      <c r="C13" s="8"/>
      <c r="D13" s="47" t="s">
        <v>21</v>
      </c>
      <c r="E13" s="87" t="s">
        <v>23</v>
      </c>
      <c r="F13" s="88"/>
      <c r="G13" s="8" t="str">
        <f>IF(E13=R10,S10,S11)</f>
        <v>(9V)</v>
      </c>
      <c r="H13" s="47" t="s">
        <v>37</v>
      </c>
      <c r="I13" s="61">
        <f>N13+O13</f>
        <v>19.2057</v>
      </c>
      <c r="J13" s="53" t="s">
        <v>36</v>
      </c>
      <c r="M13" s="2" t="s">
        <v>39</v>
      </c>
      <c r="N13" s="63">
        <f>IF(I12=N10,11+1.32,15+2.66)</f>
        <v>17.66</v>
      </c>
      <c r="O13" s="64">
        <f>IF(I12=N10,1.4826,1.5457)</f>
        <v>1.5457000000000001</v>
      </c>
    </row>
    <row r="14" spans="1:19" ht="6" customHeight="1" x14ac:dyDescent="0.25">
      <c r="A14" s="11"/>
      <c r="B14" s="12"/>
      <c r="C14" s="12"/>
      <c r="D14" s="12"/>
      <c r="E14" s="13"/>
      <c r="F14" s="13"/>
      <c r="G14" s="13"/>
      <c r="H14" s="13"/>
      <c r="I14" s="13"/>
      <c r="J14" s="54"/>
    </row>
    <row r="15" spans="1:19" x14ac:dyDescent="0.25">
      <c r="A15" s="14"/>
      <c r="B15" s="14"/>
      <c r="C15" s="14"/>
      <c r="D15" s="14"/>
      <c r="E15" s="14"/>
      <c r="F15" s="14"/>
      <c r="G15" s="18"/>
      <c r="H15" s="18"/>
      <c r="I15" s="21"/>
      <c r="J15" s="21"/>
      <c r="N15" s="23">
        <f>IF(E12="20",1,12)</f>
        <v>12</v>
      </c>
      <c r="O15" s="62"/>
      <c r="S15" s="23">
        <f>IF(G13="(6V)",0,1)</f>
        <v>1</v>
      </c>
    </row>
    <row r="16" spans="1:19" ht="15.75" thickBot="1" x14ac:dyDescent="0.3">
      <c r="A16" s="91" t="str">
        <f>CONCATENATE("Mini Kühlbalken - "," H",I12," B",O12," Typ ",E12)</f>
        <v>Mini Kühlbalken -  H23 B23 Typ 21</v>
      </c>
      <c r="B16" s="92"/>
      <c r="C16" s="92"/>
      <c r="D16" s="92"/>
      <c r="E16" s="92"/>
      <c r="F16" s="92"/>
      <c r="G16" s="92"/>
      <c r="H16" s="92"/>
      <c r="I16" s="92"/>
      <c r="J16" s="93"/>
    </row>
    <row r="17" spans="1:36" ht="18" customHeight="1" x14ac:dyDescent="0.25">
      <c r="A17" s="48"/>
      <c r="B17" s="17"/>
      <c r="C17" s="99" t="str">
        <f>CONCATENATE("Kühlen ",E8,"/",E9,"/",E10," [°C]")</f>
        <v>Kühlen 16/19/26 [°C]</v>
      </c>
      <c r="D17" s="100"/>
      <c r="E17" s="101"/>
      <c r="F17" s="95" t="str">
        <f>CONCATENATE("Heizen ",I8,"/",I9,"/",I10," [°C]")</f>
        <v>Heizen 38/33/21 [°C]</v>
      </c>
      <c r="G17" s="96"/>
      <c r="H17" s="94" t="s">
        <v>15</v>
      </c>
      <c r="I17" s="95"/>
      <c r="J17" s="96"/>
      <c r="O17" s="74" t="s">
        <v>40</v>
      </c>
      <c r="P17" s="74"/>
      <c r="Q17" s="74"/>
      <c r="R17" s="74"/>
      <c r="S17" s="74"/>
      <c r="T17" s="74"/>
      <c r="U17" s="74"/>
      <c r="V17" s="74"/>
      <c r="W17" s="74"/>
      <c r="X17" s="74"/>
      <c r="Y17" s="75"/>
      <c r="Z17" s="76" t="s">
        <v>41</v>
      </c>
      <c r="AA17" s="77"/>
      <c r="AB17" s="77"/>
      <c r="AC17" s="77"/>
      <c r="AD17" s="77"/>
      <c r="AE17" s="77"/>
      <c r="AF17" s="77"/>
      <c r="AG17" s="77"/>
      <c r="AH17" s="77"/>
      <c r="AI17" s="77"/>
      <c r="AJ17" s="78"/>
    </row>
    <row r="18" spans="1:36" s="15" customFormat="1" ht="94.9" customHeight="1" x14ac:dyDescent="0.25">
      <c r="A18" s="80" t="s">
        <v>18</v>
      </c>
      <c r="B18" s="81"/>
      <c r="C18" s="73" t="s">
        <v>43</v>
      </c>
      <c r="D18" s="68" t="str">
        <f>CONCATENATE(E13," Stufe  [W]")</f>
        <v>Boost Stufe  [W]</v>
      </c>
      <c r="E18" s="67" t="str">
        <f>CONCATENATE("Kühlmittelstrom ",E13," [l/h]")</f>
        <v>Kühlmittelstrom Boost [l/h]</v>
      </c>
      <c r="F18" s="72" t="str">
        <f>CONCATENATE(E13," Stufe  [W]")</f>
        <v>Boost Stufe  [W]</v>
      </c>
      <c r="G18" s="56" t="str">
        <f>CONCATENATE("Heizmittelstrom ",E13," [l/h]")</f>
        <v>Heizmittelstrom Boost [l/h]</v>
      </c>
      <c r="H18" s="57" t="s">
        <v>13</v>
      </c>
      <c r="I18" s="57" t="s">
        <v>32</v>
      </c>
      <c r="J18" s="56" t="s">
        <v>14</v>
      </c>
      <c r="K18" s="2"/>
      <c r="L18" s="2"/>
      <c r="M18" s="2"/>
      <c r="N18" s="2"/>
      <c r="O18" s="31" t="s">
        <v>44</v>
      </c>
      <c r="P18" s="31" t="s">
        <v>26</v>
      </c>
      <c r="Q18" s="25" t="s">
        <v>27</v>
      </c>
      <c r="R18" s="25" t="s">
        <v>28</v>
      </c>
      <c r="S18" s="25" t="s">
        <v>29</v>
      </c>
      <c r="T18" s="25" t="s">
        <v>24</v>
      </c>
      <c r="U18" s="25" t="s">
        <v>25</v>
      </c>
      <c r="V18" s="25" t="s">
        <v>19</v>
      </c>
      <c r="W18" s="25" t="s">
        <v>20</v>
      </c>
      <c r="X18" s="25" t="s">
        <v>30</v>
      </c>
      <c r="Y18" s="32" t="s">
        <v>31</v>
      </c>
      <c r="Z18" s="31" t="s">
        <v>44</v>
      </c>
      <c r="AA18" s="31" t="s">
        <v>11</v>
      </c>
      <c r="AB18" s="25" t="s">
        <v>12</v>
      </c>
      <c r="AC18" s="25" t="s">
        <v>11</v>
      </c>
      <c r="AD18" s="25" t="s">
        <v>12</v>
      </c>
      <c r="AE18" s="25" t="s">
        <v>24</v>
      </c>
      <c r="AF18" s="25" t="s">
        <v>25</v>
      </c>
      <c r="AG18" s="25" t="s">
        <v>19</v>
      </c>
      <c r="AH18" s="25" t="s">
        <v>20</v>
      </c>
      <c r="AI18" s="25" t="s">
        <v>30</v>
      </c>
      <c r="AJ18" s="32" t="s">
        <v>31</v>
      </c>
    </row>
    <row r="19" spans="1:36" x14ac:dyDescent="0.25">
      <c r="A19" s="82">
        <v>80</v>
      </c>
      <c r="B19" s="83"/>
      <c r="C19" s="50">
        <f>VLOOKUP($A19,$N$19:$AJ$29,1+$N$15+$O$15,TRUE)*(($E$10-(($E$8+$E$9)/2))/8)^$O$13</f>
        <v>85.662598316562068</v>
      </c>
      <c r="D19" s="50">
        <f>VLOOKUP($A19,$N$19:$AJ$29,2+$N$15+$O$15+$S$15,TRUE)*($E$10-(($E$8+$E$9)/2))/8</f>
        <v>463.95833333333331</v>
      </c>
      <c r="E19" s="41">
        <f t="shared" ref="E19:E29" si="0">D19/(($E$9-$E$8)*1.163)</f>
        <v>132.97745294735836</v>
      </c>
      <c r="F19" s="51">
        <f>VLOOKUP($A19,$N$19:$AJ$29,4+$N$15+$O$15+$S$15,TRUE)*(($I$8+$I$9)/2-$I$10)/50</f>
        <v>516.58666666666659</v>
      </c>
      <c r="G19" s="41">
        <f t="shared" ref="G19:G29" si="1">F19/(($E$9-$E$8)*1.163)</f>
        <v>148.06152670297124</v>
      </c>
      <c r="H19" s="51">
        <f>VLOOKUP($A19,$N$19:$AJ$29,6+$N$15+$O$15+$S$15,TRUE)</f>
        <v>212</v>
      </c>
      <c r="I19" s="51">
        <f>VLOOKUP($A19,$N$19:$AJ$29,8+$N$15+$O$15+$S$15,TRUE)</f>
        <v>30.2</v>
      </c>
      <c r="J19" s="41">
        <f>VLOOKUP($A19,$N$19:$AJ$29,10+$N$15+$O$15+$S$15,TRUE)</f>
        <v>6.16</v>
      </c>
      <c r="N19" s="30">
        <v>80</v>
      </c>
      <c r="O19" s="33">
        <v>62</v>
      </c>
      <c r="P19" s="33">
        <f>P20/0.9*0.6</f>
        <v>202.66666666666666</v>
      </c>
      <c r="Q19" s="24">
        <f t="shared" ref="Q19:S19" si="2">Q20/0.9*0.6</f>
        <v>267.99999999999994</v>
      </c>
      <c r="R19" s="24">
        <f t="shared" si="2"/>
        <v>754</v>
      </c>
      <c r="S19" s="24">
        <f t="shared" si="2"/>
        <v>1125.3333333333333</v>
      </c>
      <c r="T19" s="24">
        <v>100</v>
      </c>
      <c r="U19" s="24">
        <v>212</v>
      </c>
      <c r="V19" s="24">
        <v>18.2</v>
      </c>
      <c r="W19" s="24">
        <v>30.2</v>
      </c>
      <c r="X19" s="24">
        <v>4.5599999999999996</v>
      </c>
      <c r="Y19" s="34">
        <v>6.16</v>
      </c>
      <c r="Z19" s="69">
        <v>78</v>
      </c>
      <c r="AA19" s="33">
        <f t="shared" ref="AA19:AB19" si="3">AA20/0.9*0.6</f>
        <v>281.33333333333331</v>
      </c>
      <c r="AB19" s="24">
        <f t="shared" si="3"/>
        <v>436.66666666666663</v>
      </c>
      <c r="AC19" s="24">
        <f t="shared" ref="AC19" si="4">AC20/0.9*0.6</f>
        <v>1193.3333333333333</v>
      </c>
      <c r="AD19" s="24">
        <f t="shared" ref="AD19" si="5">AD20/0.9*0.6</f>
        <v>1781.3333333333333</v>
      </c>
      <c r="AE19" s="24">
        <v>100</v>
      </c>
      <c r="AF19" s="24">
        <v>212</v>
      </c>
      <c r="AG19" s="24">
        <v>18.2</v>
      </c>
      <c r="AH19" s="24">
        <v>30.2</v>
      </c>
      <c r="AI19" s="24">
        <v>4.5599999999999996</v>
      </c>
      <c r="AJ19" s="34">
        <v>6.16</v>
      </c>
    </row>
    <row r="20" spans="1:36" x14ac:dyDescent="0.25">
      <c r="A20" s="84">
        <v>110</v>
      </c>
      <c r="B20" s="85"/>
      <c r="C20" s="51">
        <f t="shared" ref="C20:C29" si="6">VLOOKUP($A20,$N$19:$AJ$29,1+$N$15+$O$15,TRUE)*(($E$10-(($E$8+$E$9)/2))/8)^$O$13</f>
        <v>121.90446683510756</v>
      </c>
      <c r="D20" s="51">
        <f t="shared" ref="D20:D29" si="7">VLOOKUP($A20,$N$19:$AJ$29,2+$N$15+$O$15+$S$15,TRUE)*($E$10-(($E$8+$E$9)/2))/8</f>
        <v>695.9375</v>
      </c>
      <c r="E20" s="45">
        <f t="shared" si="0"/>
        <v>199.46617942103757</v>
      </c>
      <c r="F20" s="51">
        <f t="shared" ref="F20:F29" si="8">VLOOKUP($A20,$N$19:$AJ$29,4+$N$15+$O$15+$S$15,TRUE)*(($I$8+$I$9)/2-$I$10)/50</f>
        <v>774.88</v>
      </c>
      <c r="G20" s="45">
        <f t="shared" si="1"/>
        <v>222.09229005445687</v>
      </c>
      <c r="H20" s="51">
        <f t="shared" ref="H20:H29" si="9">VLOOKUP($A20,$N$19:$AJ$29,6+$N$15+$O$15+$S$15,TRUE)</f>
        <v>265</v>
      </c>
      <c r="I20" s="51">
        <f t="shared" ref="I20:I29" si="10">VLOOKUP($A20,$N$19:$AJ$29,8+$N$15+$O$15+$S$15,TRUE)</f>
        <v>31.1</v>
      </c>
      <c r="J20" s="45">
        <f t="shared" ref="J20:J29" si="11">VLOOKUP($A20,$N$19:$AJ$29,10+$N$15+$O$15+$S$15,TRUE)</f>
        <v>7.7</v>
      </c>
      <c r="N20" s="30">
        <v>110</v>
      </c>
      <c r="O20" s="35">
        <v>89</v>
      </c>
      <c r="P20" s="35">
        <v>304</v>
      </c>
      <c r="Q20" s="23">
        <v>402</v>
      </c>
      <c r="R20" s="23">
        <v>1131</v>
      </c>
      <c r="S20" s="23">
        <v>1688</v>
      </c>
      <c r="T20" s="23">
        <v>125</v>
      </c>
      <c r="U20" s="23">
        <v>265</v>
      </c>
      <c r="V20" s="24">
        <v>19.100000000000001</v>
      </c>
      <c r="W20" s="24">
        <v>31.1</v>
      </c>
      <c r="X20" s="24">
        <v>5.7</v>
      </c>
      <c r="Y20" s="36">
        <v>7.7</v>
      </c>
      <c r="Z20" s="70">
        <v>111</v>
      </c>
      <c r="AA20" s="35">
        <v>422</v>
      </c>
      <c r="AB20" s="23">
        <v>655</v>
      </c>
      <c r="AC20" s="23">
        <v>1790</v>
      </c>
      <c r="AD20" s="23">
        <v>2672</v>
      </c>
      <c r="AE20" s="23">
        <v>125</v>
      </c>
      <c r="AF20" s="23">
        <v>265</v>
      </c>
      <c r="AG20" s="24">
        <v>19.100000000000001</v>
      </c>
      <c r="AH20" s="24">
        <v>31.1</v>
      </c>
      <c r="AI20" s="24">
        <v>5.7</v>
      </c>
      <c r="AJ20" s="36">
        <v>7.7</v>
      </c>
    </row>
    <row r="21" spans="1:36" x14ac:dyDescent="0.25">
      <c r="A21" s="84">
        <v>140</v>
      </c>
      <c r="B21" s="85"/>
      <c r="C21" s="51">
        <f t="shared" si="6"/>
        <v>158.14633535365306</v>
      </c>
      <c r="D21" s="51">
        <f t="shared" si="7"/>
        <v>927.5625</v>
      </c>
      <c r="E21" s="45">
        <f t="shared" si="0"/>
        <v>265.85339638865003</v>
      </c>
      <c r="F21" s="51">
        <f t="shared" si="8"/>
        <v>1033.27</v>
      </c>
      <c r="G21" s="45">
        <f t="shared" si="1"/>
        <v>296.1507595299513</v>
      </c>
      <c r="H21" s="51">
        <f t="shared" si="9"/>
        <v>371</v>
      </c>
      <c r="I21" s="51">
        <f t="shared" si="10"/>
        <v>32.6</v>
      </c>
      <c r="J21" s="45">
        <f t="shared" si="11"/>
        <v>10.1</v>
      </c>
      <c r="N21" s="30">
        <v>140</v>
      </c>
      <c r="O21" s="35">
        <v>116</v>
      </c>
      <c r="P21" s="35">
        <v>405</v>
      </c>
      <c r="Q21" s="23">
        <v>536</v>
      </c>
      <c r="R21" s="23">
        <v>1508</v>
      </c>
      <c r="S21" s="23">
        <v>2251</v>
      </c>
      <c r="T21" s="23">
        <v>175</v>
      </c>
      <c r="U21" s="23">
        <v>371</v>
      </c>
      <c r="V21" s="24">
        <v>20.6</v>
      </c>
      <c r="W21" s="24">
        <v>32.6</v>
      </c>
      <c r="X21" s="24">
        <v>7.3</v>
      </c>
      <c r="Y21" s="36">
        <v>10.1</v>
      </c>
      <c r="Z21" s="70">
        <v>144</v>
      </c>
      <c r="AA21" s="35">
        <v>563</v>
      </c>
      <c r="AB21" s="23">
        <v>873</v>
      </c>
      <c r="AC21" s="23">
        <v>2387</v>
      </c>
      <c r="AD21" s="23">
        <v>3563</v>
      </c>
      <c r="AE21" s="23">
        <v>175</v>
      </c>
      <c r="AF21" s="23">
        <v>371</v>
      </c>
      <c r="AG21" s="24">
        <v>20.6</v>
      </c>
      <c r="AH21" s="24">
        <v>32.6</v>
      </c>
      <c r="AI21" s="24">
        <v>7.3</v>
      </c>
      <c r="AJ21" s="36">
        <v>10.1</v>
      </c>
    </row>
    <row r="22" spans="1:36" x14ac:dyDescent="0.25">
      <c r="A22" s="84">
        <v>160</v>
      </c>
      <c r="B22" s="85"/>
      <c r="C22" s="51">
        <f t="shared" si="6"/>
        <v>183.40581947263931</v>
      </c>
      <c r="D22" s="51">
        <f t="shared" si="7"/>
        <v>1081.625</v>
      </c>
      <c r="E22" s="45">
        <f t="shared" si="0"/>
        <v>310.01003152765838</v>
      </c>
      <c r="F22" s="51">
        <f t="shared" si="8"/>
        <v>1204.3699999999999</v>
      </c>
      <c r="G22" s="45">
        <f t="shared" si="1"/>
        <v>345.19059902550873</v>
      </c>
      <c r="H22" s="51">
        <f t="shared" si="9"/>
        <v>477</v>
      </c>
      <c r="I22" s="51">
        <f t="shared" si="10"/>
        <v>33.700000000000003</v>
      </c>
      <c r="J22" s="45">
        <f t="shared" si="11"/>
        <v>12.5</v>
      </c>
      <c r="N22" s="30">
        <v>160</v>
      </c>
      <c r="O22" s="35">
        <v>134</v>
      </c>
      <c r="P22" s="35">
        <v>472</v>
      </c>
      <c r="Q22" s="23">
        <v>625</v>
      </c>
      <c r="R22" s="23">
        <v>1759</v>
      </c>
      <c r="S22" s="23">
        <v>2626</v>
      </c>
      <c r="T22" s="23">
        <v>225</v>
      </c>
      <c r="U22" s="23">
        <v>477</v>
      </c>
      <c r="V22" s="24">
        <v>21.6</v>
      </c>
      <c r="W22" s="24">
        <v>33.700000000000003</v>
      </c>
      <c r="X22" s="24">
        <v>8.9</v>
      </c>
      <c r="Y22" s="36">
        <v>12.5</v>
      </c>
      <c r="Z22" s="70">
        <v>167</v>
      </c>
      <c r="AA22" s="35">
        <v>656</v>
      </c>
      <c r="AB22" s="23">
        <v>1018</v>
      </c>
      <c r="AC22" s="23">
        <v>2783</v>
      </c>
      <c r="AD22" s="23">
        <v>4153</v>
      </c>
      <c r="AE22" s="23">
        <v>225</v>
      </c>
      <c r="AF22" s="23">
        <v>477</v>
      </c>
      <c r="AG22" s="24">
        <v>21.6</v>
      </c>
      <c r="AH22" s="24">
        <v>33.700000000000003</v>
      </c>
      <c r="AI22" s="24">
        <v>8.9</v>
      </c>
      <c r="AJ22" s="36">
        <v>12.5</v>
      </c>
    </row>
    <row r="23" spans="1:36" ht="16.899999999999999" customHeight="1" x14ac:dyDescent="0.25">
      <c r="A23" s="84">
        <v>180</v>
      </c>
      <c r="B23" s="85"/>
      <c r="C23" s="51">
        <f t="shared" si="6"/>
        <v>207.56706515166962</v>
      </c>
      <c r="D23" s="51">
        <f t="shared" si="7"/>
        <v>1236.75</v>
      </c>
      <c r="E23" s="45">
        <f t="shared" si="0"/>
        <v>354.47119518486676</v>
      </c>
      <c r="F23" s="51">
        <f t="shared" si="8"/>
        <v>1377.5</v>
      </c>
      <c r="G23" s="45">
        <f t="shared" si="1"/>
        <v>394.8122671252508</v>
      </c>
      <c r="H23" s="51">
        <f t="shared" si="9"/>
        <v>530</v>
      </c>
      <c r="I23" s="51">
        <f t="shared" si="10"/>
        <v>34.1</v>
      </c>
      <c r="J23" s="45">
        <f t="shared" si="11"/>
        <v>13.7</v>
      </c>
      <c r="N23" s="30">
        <v>180</v>
      </c>
      <c r="O23" s="35">
        <v>151</v>
      </c>
      <c r="P23" s="35">
        <v>540</v>
      </c>
      <c r="Q23" s="23">
        <v>715</v>
      </c>
      <c r="R23" s="23">
        <v>2011</v>
      </c>
      <c r="S23" s="23">
        <v>3001</v>
      </c>
      <c r="T23" s="23">
        <v>250</v>
      </c>
      <c r="U23" s="23">
        <v>530</v>
      </c>
      <c r="V23" s="24">
        <v>22.1</v>
      </c>
      <c r="W23" s="24">
        <v>34.1</v>
      </c>
      <c r="X23" s="24">
        <v>9.6999999999999993</v>
      </c>
      <c r="Y23" s="36">
        <v>13.7</v>
      </c>
      <c r="Z23" s="70">
        <v>189</v>
      </c>
      <c r="AA23" s="35">
        <v>750</v>
      </c>
      <c r="AB23" s="23">
        <v>1164</v>
      </c>
      <c r="AC23" s="23">
        <v>3183</v>
      </c>
      <c r="AD23" s="23">
        <v>4750</v>
      </c>
      <c r="AE23" s="23">
        <v>250</v>
      </c>
      <c r="AF23" s="23">
        <v>530</v>
      </c>
      <c r="AG23" s="24">
        <v>22.1</v>
      </c>
      <c r="AH23" s="24">
        <v>34.1</v>
      </c>
      <c r="AI23" s="24">
        <v>9.6999999999999993</v>
      </c>
      <c r="AJ23" s="36">
        <v>13.7</v>
      </c>
    </row>
    <row r="24" spans="1:36" x14ac:dyDescent="0.25">
      <c r="A24" s="84">
        <v>200</v>
      </c>
      <c r="B24" s="85"/>
      <c r="C24" s="51">
        <f t="shared" si="6"/>
        <v>231.72831083069997</v>
      </c>
      <c r="D24" s="51">
        <f t="shared" si="7"/>
        <v>1390.8125</v>
      </c>
      <c r="E24" s="45">
        <f t="shared" si="0"/>
        <v>398.62783032387506</v>
      </c>
      <c r="F24" s="51">
        <f t="shared" si="8"/>
        <v>1549.76</v>
      </c>
      <c r="G24" s="45">
        <f t="shared" si="1"/>
        <v>444.18458010891374</v>
      </c>
      <c r="H24" s="51">
        <f t="shared" si="9"/>
        <v>583</v>
      </c>
      <c r="I24" s="51">
        <f t="shared" si="10"/>
        <v>34.1</v>
      </c>
      <c r="J24" s="45">
        <f t="shared" si="11"/>
        <v>14.9</v>
      </c>
      <c r="N24" s="30">
        <v>200</v>
      </c>
      <c r="O24" s="35">
        <v>169</v>
      </c>
      <c r="P24" s="35">
        <v>607</v>
      </c>
      <c r="Q24" s="23">
        <v>804</v>
      </c>
      <c r="R24" s="23">
        <v>2262</v>
      </c>
      <c r="S24" s="23">
        <v>3376</v>
      </c>
      <c r="T24" s="23">
        <v>275</v>
      </c>
      <c r="U24" s="23">
        <v>583</v>
      </c>
      <c r="V24" s="24">
        <v>22.1</v>
      </c>
      <c r="W24" s="24">
        <v>34.1</v>
      </c>
      <c r="X24" s="24">
        <v>10.5</v>
      </c>
      <c r="Y24" s="36">
        <v>14.9</v>
      </c>
      <c r="Z24" s="70">
        <v>211</v>
      </c>
      <c r="AA24" s="35">
        <v>844</v>
      </c>
      <c r="AB24" s="23">
        <v>1309</v>
      </c>
      <c r="AC24" s="23">
        <v>3580</v>
      </c>
      <c r="AD24" s="23">
        <v>5344</v>
      </c>
      <c r="AE24" s="23">
        <v>275</v>
      </c>
      <c r="AF24" s="23">
        <v>583</v>
      </c>
      <c r="AG24" s="24">
        <v>22.1</v>
      </c>
      <c r="AH24" s="24">
        <v>34.1</v>
      </c>
      <c r="AI24" s="24">
        <v>10.5</v>
      </c>
      <c r="AJ24" s="36">
        <v>14.9</v>
      </c>
    </row>
    <row r="25" spans="1:36" ht="15.75" thickBot="1" x14ac:dyDescent="0.3">
      <c r="A25" s="84">
        <v>220</v>
      </c>
      <c r="B25" s="85"/>
      <c r="C25" s="51">
        <f t="shared" si="6"/>
        <v>255.88955650973028</v>
      </c>
      <c r="D25" s="51">
        <f t="shared" si="7"/>
        <v>1544.875</v>
      </c>
      <c r="E25" s="45">
        <f t="shared" si="0"/>
        <v>442.78446546288336</v>
      </c>
      <c r="F25" s="51">
        <f t="shared" si="8"/>
        <v>1729.85</v>
      </c>
      <c r="G25" s="45">
        <f t="shared" si="1"/>
        <v>495.80108913728861</v>
      </c>
      <c r="H25" s="51">
        <f t="shared" si="9"/>
        <v>636</v>
      </c>
      <c r="I25" s="51">
        <f t="shared" si="10"/>
        <v>34.9</v>
      </c>
      <c r="J25" s="45">
        <f t="shared" si="11"/>
        <v>16.100000000000001</v>
      </c>
      <c r="N25" s="30">
        <v>220</v>
      </c>
      <c r="O25" s="35">
        <v>187</v>
      </c>
      <c r="P25" s="35">
        <v>674</v>
      </c>
      <c r="Q25" s="27">
        <v>893</v>
      </c>
      <c r="R25" s="23">
        <v>2513</v>
      </c>
      <c r="S25" s="23">
        <v>3751</v>
      </c>
      <c r="T25" s="23">
        <v>300</v>
      </c>
      <c r="U25" s="23">
        <v>636</v>
      </c>
      <c r="V25" s="24">
        <v>22.9</v>
      </c>
      <c r="W25" s="24">
        <v>34.9</v>
      </c>
      <c r="X25" s="24">
        <v>11.3</v>
      </c>
      <c r="Y25" s="36">
        <v>16.100000000000001</v>
      </c>
      <c r="Z25" s="70">
        <v>233</v>
      </c>
      <c r="AA25" s="35">
        <v>938</v>
      </c>
      <c r="AB25" s="27">
        <v>1454</v>
      </c>
      <c r="AC25" s="23">
        <v>3997</v>
      </c>
      <c r="AD25" s="23">
        <v>5965</v>
      </c>
      <c r="AE25" s="23">
        <v>300</v>
      </c>
      <c r="AF25" s="23">
        <v>636</v>
      </c>
      <c r="AG25" s="24">
        <v>22.9</v>
      </c>
      <c r="AH25" s="24">
        <v>34.9</v>
      </c>
      <c r="AI25" s="24">
        <v>11.3</v>
      </c>
      <c r="AJ25" s="36">
        <v>16.100000000000001</v>
      </c>
    </row>
    <row r="26" spans="1:36" ht="15.75" thickBot="1" x14ac:dyDescent="0.3">
      <c r="A26" s="84">
        <v>240</v>
      </c>
      <c r="B26" s="85"/>
      <c r="C26" s="51">
        <f t="shared" si="6"/>
        <v>280.0508021887606</v>
      </c>
      <c r="D26" s="51">
        <f t="shared" si="7"/>
        <v>1700</v>
      </c>
      <c r="E26" s="45">
        <f t="shared" si="0"/>
        <v>487.24562912009173</v>
      </c>
      <c r="F26" s="51">
        <f t="shared" si="8"/>
        <v>1911.97</v>
      </c>
      <c r="G26" s="45">
        <f t="shared" si="1"/>
        <v>547.99942676984813</v>
      </c>
      <c r="H26" s="51">
        <f t="shared" si="9"/>
        <v>742</v>
      </c>
      <c r="I26" s="51">
        <f t="shared" si="10"/>
        <v>35.6</v>
      </c>
      <c r="J26" s="45">
        <f t="shared" si="11"/>
        <v>18.5</v>
      </c>
      <c r="N26" s="30">
        <v>240</v>
      </c>
      <c r="O26" s="37">
        <v>205</v>
      </c>
      <c r="P26" s="37">
        <v>742</v>
      </c>
      <c r="Q26" s="29">
        <v>983</v>
      </c>
      <c r="R26" s="26">
        <v>2764</v>
      </c>
      <c r="S26" s="23">
        <v>4126</v>
      </c>
      <c r="T26" s="23">
        <v>350</v>
      </c>
      <c r="U26" s="23">
        <v>742</v>
      </c>
      <c r="V26" s="24">
        <v>23.6</v>
      </c>
      <c r="W26" s="24">
        <v>35.6</v>
      </c>
      <c r="X26" s="24">
        <v>12.9</v>
      </c>
      <c r="Y26" s="36">
        <v>18.5</v>
      </c>
      <c r="Z26" s="70">
        <v>255</v>
      </c>
      <c r="AA26" s="37">
        <v>1032</v>
      </c>
      <c r="AB26" s="29">
        <v>1600</v>
      </c>
      <c r="AC26" s="26">
        <v>4417</v>
      </c>
      <c r="AD26" s="23">
        <v>6593</v>
      </c>
      <c r="AE26" s="23">
        <v>350</v>
      </c>
      <c r="AF26" s="23">
        <v>742</v>
      </c>
      <c r="AG26" s="24">
        <v>23.6</v>
      </c>
      <c r="AH26" s="24">
        <v>35.6</v>
      </c>
      <c r="AI26" s="24">
        <v>12.9</v>
      </c>
      <c r="AJ26" s="36">
        <v>18.5</v>
      </c>
    </row>
    <row r="27" spans="1:36" x14ac:dyDescent="0.25">
      <c r="A27" s="84">
        <v>260</v>
      </c>
      <c r="B27" s="85"/>
      <c r="C27" s="51">
        <f t="shared" si="6"/>
        <v>305.31028630774688</v>
      </c>
      <c r="D27" s="51">
        <f t="shared" si="7"/>
        <v>1854.0625</v>
      </c>
      <c r="E27" s="45">
        <f t="shared" si="0"/>
        <v>531.40226425910009</v>
      </c>
      <c r="F27" s="51">
        <f t="shared" si="8"/>
        <v>2092.35</v>
      </c>
      <c r="G27" s="45">
        <f t="shared" si="1"/>
        <v>599.69905417024938</v>
      </c>
      <c r="H27" s="51">
        <f t="shared" si="9"/>
        <v>795</v>
      </c>
      <c r="I27" s="51">
        <f t="shared" si="10"/>
        <v>35.9</v>
      </c>
      <c r="J27" s="45">
        <f t="shared" si="11"/>
        <v>19.7</v>
      </c>
      <c r="N27" s="30">
        <v>260</v>
      </c>
      <c r="O27" s="35">
        <v>223</v>
      </c>
      <c r="P27" s="35">
        <v>809</v>
      </c>
      <c r="Q27" s="28">
        <v>1072</v>
      </c>
      <c r="R27" s="23">
        <v>3016</v>
      </c>
      <c r="S27" s="23">
        <v>4501</v>
      </c>
      <c r="T27" s="23">
        <v>375</v>
      </c>
      <c r="U27" s="23">
        <v>795</v>
      </c>
      <c r="V27" s="24">
        <v>23.9</v>
      </c>
      <c r="W27" s="24">
        <v>35.9</v>
      </c>
      <c r="X27" s="24">
        <v>13.7</v>
      </c>
      <c r="Y27" s="36">
        <v>19.7</v>
      </c>
      <c r="Z27" s="70">
        <v>278</v>
      </c>
      <c r="AA27" s="35">
        <v>1125</v>
      </c>
      <c r="AB27" s="28">
        <v>1745</v>
      </c>
      <c r="AC27" s="23">
        <v>4834</v>
      </c>
      <c r="AD27" s="23">
        <v>7215</v>
      </c>
      <c r="AE27" s="23">
        <v>375</v>
      </c>
      <c r="AF27" s="23">
        <v>795</v>
      </c>
      <c r="AG27" s="24">
        <v>23.9</v>
      </c>
      <c r="AH27" s="24">
        <v>35.9</v>
      </c>
      <c r="AI27" s="24">
        <v>13.7</v>
      </c>
      <c r="AJ27" s="36">
        <v>19.7</v>
      </c>
    </row>
    <row r="28" spans="1:36" ht="18" customHeight="1" x14ac:dyDescent="0.25">
      <c r="A28" s="84">
        <v>280</v>
      </c>
      <c r="B28" s="90"/>
      <c r="C28" s="42">
        <f t="shared" si="6"/>
        <v>329.47153198677717</v>
      </c>
      <c r="D28" s="51">
        <f t="shared" si="7"/>
        <v>2009.1875</v>
      </c>
      <c r="E28" s="45">
        <f t="shared" si="0"/>
        <v>575.86342791630841</v>
      </c>
      <c r="F28" s="51">
        <f t="shared" si="8"/>
        <v>2204.58</v>
      </c>
      <c r="G28" s="45">
        <f t="shared" si="1"/>
        <v>631.86586414445401</v>
      </c>
      <c r="H28" s="51">
        <f t="shared" si="9"/>
        <v>848</v>
      </c>
      <c r="I28" s="51">
        <f t="shared" si="10"/>
        <v>36.200000000000003</v>
      </c>
      <c r="J28" s="45">
        <f t="shared" si="11"/>
        <v>20.9</v>
      </c>
      <c r="N28" s="30">
        <v>280</v>
      </c>
      <c r="O28" s="35">
        <v>240</v>
      </c>
      <c r="P28" s="35">
        <v>877</v>
      </c>
      <c r="Q28" s="23">
        <v>1161</v>
      </c>
      <c r="R28" s="23">
        <v>3267</v>
      </c>
      <c r="S28" s="23">
        <v>4876</v>
      </c>
      <c r="T28" s="23">
        <v>400</v>
      </c>
      <c r="U28" s="23">
        <v>848</v>
      </c>
      <c r="V28" s="24">
        <v>24.1</v>
      </c>
      <c r="W28" s="24">
        <v>36.200000000000003</v>
      </c>
      <c r="X28" s="24">
        <v>14.5</v>
      </c>
      <c r="Y28" s="36">
        <v>20.9</v>
      </c>
      <c r="Z28" s="70">
        <v>300</v>
      </c>
      <c r="AA28" s="35">
        <v>1219</v>
      </c>
      <c r="AB28" s="23">
        <v>1891</v>
      </c>
      <c r="AC28" s="23">
        <v>5093</v>
      </c>
      <c r="AD28" s="23">
        <v>7602</v>
      </c>
      <c r="AE28" s="23">
        <v>400</v>
      </c>
      <c r="AF28" s="23">
        <v>848</v>
      </c>
      <c r="AG28" s="24">
        <v>24.1</v>
      </c>
      <c r="AH28" s="24">
        <v>36.200000000000003</v>
      </c>
      <c r="AI28" s="24">
        <v>14.5</v>
      </c>
      <c r="AJ28" s="36">
        <v>20.9</v>
      </c>
    </row>
    <row r="29" spans="1:36" ht="15.75" thickBot="1" x14ac:dyDescent="0.3">
      <c r="A29" s="97">
        <v>300</v>
      </c>
      <c r="B29" s="98"/>
      <c r="C29" s="44">
        <f t="shared" si="6"/>
        <v>353.63277766580751</v>
      </c>
      <c r="D29" s="44">
        <f t="shared" si="7"/>
        <v>2163.25</v>
      </c>
      <c r="E29" s="46">
        <f t="shared" si="0"/>
        <v>620.02006305531677</v>
      </c>
      <c r="F29" s="43">
        <f t="shared" si="8"/>
        <v>2324.64</v>
      </c>
      <c r="G29" s="46">
        <f t="shared" si="1"/>
        <v>666.27687016337063</v>
      </c>
      <c r="H29" s="44">
        <f t="shared" si="9"/>
        <v>954</v>
      </c>
      <c r="I29" s="44">
        <f t="shared" si="10"/>
        <v>36.5</v>
      </c>
      <c r="J29" s="46">
        <f t="shared" si="11"/>
        <v>23.5</v>
      </c>
      <c r="N29" s="30">
        <v>300</v>
      </c>
      <c r="O29" s="38">
        <v>258</v>
      </c>
      <c r="P29" s="38">
        <v>944</v>
      </c>
      <c r="Q29" s="39">
        <v>1251</v>
      </c>
      <c r="R29" s="39">
        <v>3393</v>
      </c>
      <c r="S29" s="39">
        <v>5064</v>
      </c>
      <c r="T29" s="39">
        <v>450</v>
      </c>
      <c r="U29" s="39">
        <v>954</v>
      </c>
      <c r="V29" s="49">
        <v>24.5</v>
      </c>
      <c r="W29" s="49">
        <v>36.5</v>
      </c>
      <c r="X29" s="49">
        <v>16.3</v>
      </c>
      <c r="Y29" s="40">
        <v>23.5</v>
      </c>
      <c r="Z29" s="71">
        <v>322</v>
      </c>
      <c r="AA29" s="38">
        <v>1313</v>
      </c>
      <c r="AB29" s="39">
        <v>2036</v>
      </c>
      <c r="AC29" s="39">
        <v>5371</v>
      </c>
      <c r="AD29" s="39">
        <v>8016</v>
      </c>
      <c r="AE29" s="39">
        <v>450</v>
      </c>
      <c r="AF29" s="39">
        <v>954</v>
      </c>
      <c r="AG29" s="49">
        <v>24.5</v>
      </c>
      <c r="AH29" s="49">
        <v>36.5</v>
      </c>
      <c r="AI29" s="49">
        <v>16.3</v>
      </c>
      <c r="AJ29" s="40">
        <v>23.5</v>
      </c>
    </row>
    <row r="30" spans="1:36" ht="10.9" customHeight="1" x14ac:dyDescent="0.25">
      <c r="A30" s="86" t="s">
        <v>33</v>
      </c>
      <c r="B30" s="86"/>
      <c r="C30" s="79"/>
      <c r="D30" s="79"/>
      <c r="E30" s="79"/>
      <c r="F30" s="79"/>
      <c r="G30" s="79"/>
      <c r="H30" s="79"/>
      <c r="I30" s="51"/>
      <c r="J30" s="51"/>
      <c r="V30" s="58"/>
      <c r="W30" s="58"/>
      <c r="X30" s="58"/>
      <c r="AG30" s="58"/>
      <c r="AH30" s="58"/>
      <c r="AI30" s="58"/>
    </row>
    <row r="31" spans="1:36" ht="10.9" customHeight="1" x14ac:dyDescent="0.25">
      <c r="A31" s="79" t="s">
        <v>38</v>
      </c>
      <c r="B31" s="79"/>
      <c r="C31" s="79"/>
      <c r="D31" s="79"/>
      <c r="E31" s="79"/>
      <c r="F31" s="79"/>
      <c r="G31" s="79"/>
      <c r="H31" s="79"/>
      <c r="I31" s="51"/>
      <c r="J31" s="51"/>
      <c r="V31" s="58"/>
      <c r="W31" s="58"/>
      <c r="X31" s="58"/>
      <c r="AG31" s="58"/>
      <c r="AH31" s="58"/>
      <c r="AI31" s="58"/>
    </row>
    <row r="32" spans="1:36" ht="21" customHeight="1" x14ac:dyDescent="0.25">
      <c r="A32" s="79" t="s">
        <v>10</v>
      </c>
      <c r="B32" s="79"/>
      <c r="C32" s="79"/>
      <c r="D32" s="79"/>
      <c r="E32" s="79"/>
      <c r="F32" s="79"/>
      <c r="G32" s="79"/>
      <c r="H32" s="79"/>
    </row>
    <row r="33" spans="1:8" ht="14.45" customHeight="1" x14ac:dyDescent="0.25">
      <c r="A33" s="79" t="s">
        <v>9</v>
      </c>
      <c r="B33" s="79"/>
      <c r="C33" s="79"/>
      <c r="D33" s="79"/>
      <c r="E33" s="79"/>
      <c r="F33" s="79"/>
      <c r="G33" s="79"/>
      <c r="H33" s="79"/>
    </row>
    <row r="34" spans="1:8" x14ac:dyDescent="0.25">
      <c r="A34" s="79"/>
      <c r="B34" s="79"/>
      <c r="C34" s="79"/>
      <c r="D34" s="79"/>
      <c r="E34" s="79"/>
      <c r="F34" s="79"/>
      <c r="G34" s="79"/>
      <c r="H34" s="79"/>
    </row>
    <row r="35" spans="1:8" x14ac:dyDescent="0.25">
      <c r="A35" s="79"/>
      <c r="B35" s="79"/>
      <c r="C35" s="79"/>
      <c r="D35" s="79"/>
      <c r="E35" s="79"/>
      <c r="F35" s="79"/>
      <c r="G35" s="79"/>
      <c r="H35" s="79"/>
    </row>
    <row r="36" spans="1:8" x14ac:dyDescent="0.25">
      <c r="A36" s="79"/>
      <c r="B36" s="79"/>
      <c r="C36" s="79"/>
      <c r="D36" s="79"/>
      <c r="E36" s="79"/>
      <c r="F36" s="79"/>
      <c r="G36" s="79"/>
      <c r="H36" s="79"/>
    </row>
    <row r="37" spans="1:8" x14ac:dyDescent="0.25">
      <c r="A37" s="79"/>
      <c r="B37" s="79"/>
      <c r="C37" s="79"/>
      <c r="D37" s="79"/>
      <c r="E37" s="79"/>
      <c r="F37" s="79"/>
      <c r="G37" s="79"/>
      <c r="H37" s="79"/>
    </row>
    <row r="38" spans="1:8" x14ac:dyDescent="0.25">
      <c r="A38" s="79"/>
      <c r="B38" s="79"/>
      <c r="C38" s="79"/>
      <c r="D38" s="79"/>
      <c r="E38" s="79"/>
      <c r="F38" s="79"/>
      <c r="G38" s="79"/>
      <c r="H38" s="79"/>
    </row>
    <row r="39" spans="1:8" ht="16.149999999999999" customHeight="1" x14ac:dyDescent="0.25"/>
  </sheetData>
  <sheetProtection algorithmName="SHA-512" hashValue="O/gGpu/BmLl+VMd8eR/xs6Qvo3SChsMvY85o/na8WjT+sogil5F6qDPNS15Z5UB6ewNn0HKpirZDEB/egsaHNQ==" saltValue="35LsrPBiBK3kmOpj8Qgo5g==" spinCount="100000" sheet="1" objects="1" scenarios="1" selectLockedCells="1"/>
  <dataConsolidate/>
  <mergeCells count="24">
    <mergeCell ref="E13:F13"/>
    <mergeCell ref="A31:H31"/>
    <mergeCell ref="A2:D2"/>
    <mergeCell ref="A26:B26"/>
    <mergeCell ref="A27:B27"/>
    <mergeCell ref="A28:B28"/>
    <mergeCell ref="A21:B21"/>
    <mergeCell ref="A16:J16"/>
    <mergeCell ref="H17:J17"/>
    <mergeCell ref="A29:B29"/>
    <mergeCell ref="C17:E17"/>
    <mergeCell ref="F17:G17"/>
    <mergeCell ref="O17:Y17"/>
    <mergeCell ref="Z17:AJ17"/>
    <mergeCell ref="A33:H38"/>
    <mergeCell ref="A18:B18"/>
    <mergeCell ref="A19:B19"/>
    <mergeCell ref="A20:B20"/>
    <mergeCell ref="A22:B22"/>
    <mergeCell ref="A23:B23"/>
    <mergeCell ref="A24:B24"/>
    <mergeCell ref="A25:B25"/>
    <mergeCell ref="A32:H32"/>
    <mergeCell ref="A30:H30"/>
  </mergeCells>
  <dataValidations count="8">
    <dataValidation type="list" allowBlank="1" showInputMessage="1" showErrorMessage="1" sqref="I12" xr:uid="{00000000-0002-0000-0000-000000000000}">
      <formula1>Systemauswahl</formula1>
    </dataValidation>
    <dataValidation type="whole" errorStyle="information" allowBlank="1" showErrorMessage="1" error="Eingabe außerhalb des gültigen Bereichs." prompt="20°C bis 35°C" sqref="E10" xr:uid="{00000000-0002-0000-0000-000001000000}">
      <formula1>20</formula1>
      <formula2>35</formula2>
    </dataValidation>
    <dataValidation type="whole" errorStyle="information" allowBlank="1" showErrorMessage="1" error="Eingabe außerhalb des gültigen Bereichs." prompt="Eingabe zwischen 16°C bis 30°C" sqref="I10" xr:uid="{00000000-0002-0000-0000-000002000000}">
      <formula1>16</formula1>
      <formula2>30</formula2>
    </dataValidation>
    <dataValidation type="whole" errorStyle="information" allowBlank="1" showErrorMessage="1" error="Eingabe außerhalb des gültigen Bereichs." prompt="Eingabe zwischen Vorlauftemp. und Raumtemp." sqref="I9" xr:uid="{00000000-0002-0000-0000-000003000000}">
      <formula1>I10</formula1>
      <formula2>I8</formula2>
    </dataValidation>
    <dataValidation type="whole" errorStyle="information" allowBlank="1" showErrorMessage="1" error="Temperatur außerhalb des gütligen Bereichs." prompt="Eingabe zwischen 30°C bis 95°C" sqref="I8" xr:uid="{00000000-0002-0000-0000-000004000000}">
      <formula1>30</formula1>
      <formula2>95</formula2>
    </dataValidation>
    <dataValidation type="whole" errorStyle="information" allowBlank="1" showErrorMessage="1" error="Eingabe außerhalb des gültigen Bereichs." prompt="Eingabe zwischen Vorlauftemp. und Raumtemp." sqref="E9" xr:uid="{00000000-0002-0000-0000-000005000000}">
      <formula1>E8</formula1>
      <formula2>E10</formula2>
    </dataValidation>
    <dataValidation type="whole" errorStyle="information" allowBlank="1" showErrorMessage="1" error="Eingabe außerhalb des gültigen Bereichs." prompt="Eingabe zwischen 5°C bis 20°C" sqref="E8" xr:uid="{00000000-0002-0000-0000-000006000000}">
      <formula1>16</formula1>
      <formula2>23</formula2>
    </dataValidation>
    <dataValidation type="list" errorStyle="information" allowBlank="1" showErrorMessage="1" error="Eingabe außerhalb des gültigen Bereichs." prompt="Eingabe zwischen 16°C bis 30°C" sqref="E13" xr:uid="{00000000-0002-0000-0000-000007000000}">
      <formula1>Auslegung</formula1>
    </dataValidation>
  </dataValidations>
  <pageMargins left="0.5" right="0.47222222222222221" top="1.0555555555555556" bottom="0.81944444444444442" header="0.43055555555555558" footer="0.40277777777777779"/>
  <pageSetup paperSize="9" orientation="portrait" r:id="rId1"/>
  <headerFooter>
    <oddHeader>&amp;L&amp;G&amp;C&amp;16&amp;K00-034Mini Kühlbalken Auslegung
Heizen und Kühlen</oddHeader>
    <oddFooter>&amp;C&amp;8JAGA Deutschland GmbH • Neuer Zollhof 1 • 40221 Düsseldorf  • T +49 (0) 211 310 27 30 • info@jaga.de • www.jaga-deutschland.de_x000D_KBC Iban: DE58 3052 4400 0000 2837 88  • Bic: KREDDEDDXXX  • Amtsgericht Düsseldorf  • HRB32157 • UST Nr: DE174665903</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Mini Kühlbalken</vt:lpstr>
      <vt:lpstr>Auslegung</vt:lpstr>
      <vt:lpstr>'Mini Kühlbalken'!Druckbereich</vt:lpstr>
      <vt:lpstr>Höhe</vt:lpstr>
      <vt:lpstr>'Mini Kühlbalken'!Systemauswahl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Thomas</dc:creator>
  <cp:lastModifiedBy>Helmut Melchior</cp:lastModifiedBy>
  <cp:lastPrinted>2017-10-13T11:38:27Z</cp:lastPrinted>
  <dcterms:created xsi:type="dcterms:W3CDTF">2016-04-18T12:28:50Z</dcterms:created>
  <dcterms:modified xsi:type="dcterms:W3CDTF">2023-04-03T21:01:38Z</dcterms:modified>
</cp:coreProperties>
</file>